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About ..." sheetId="1" r:id="rId1"/>
    <sheet name="Mixed_Strings_inches" sheetId="2" r:id="rId2"/>
    <sheet name="Mixed_Strings_mm" sheetId="3" r:id="rId3"/>
  </sheets>
  <externalReferences>
    <externalReference r:id="rId6"/>
    <externalReference r:id="rId7"/>
    <externalReference r:id="rId8"/>
  </externalReferences>
  <definedNames>
    <definedName name="Actual" localSheetId="0">'[3]Data_File'!#REF!</definedName>
    <definedName name="Actual">'[2]Data_File'!#REF!</definedName>
    <definedName name="BIJ">'[1]J&amp;T'!$B$35:$Z$59</definedName>
    <definedName name="Delta" localSheetId="0">'[3]Data_File'!#REF!</definedName>
    <definedName name="Delta">'[2]Data_File'!#REF!</definedName>
    <definedName name="Guess" localSheetId="0">'[3]Data_File'!#REF!</definedName>
    <definedName name="Guess">'[2]Data_File'!#REF!</definedName>
    <definedName name="I">'[1]J&amp;T'!$A$66:$A$90</definedName>
    <definedName name="J">'[1]J&amp;T'!$B$65:$Z$65</definedName>
    <definedName name="_xlnm.Print_Area" localSheetId="0">'About ...'!$B$1:$L$110</definedName>
    <definedName name="_xlnm.Print_Area" localSheetId="1">'Mixed_Strings_inches'!$B$2:$G$38</definedName>
    <definedName name="_xlnm.Print_Area" localSheetId="2">'Mixed_Strings_mm'!$B$2:$G$38</definedName>
    <definedName name="SIE">'[1]J&amp;T'!$B$95:$Z$95</definedName>
    <definedName name="TIJ">'[1]J&amp;T'!$B$66:$Z$90</definedName>
    <definedName name="TIJINV">'[1]J&amp;T'!$B$100:$U$119</definedName>
  </definedNames>
  <calcPr fullCalcOnLoad="1"/>
</workbook>
</file>

<file path=xl/comments2.xml><?xml version="1.0" encoding="utf-8"?>
<comments xmlns="http://schemas.openxmlformats.org/spreadsheetml/2006/main">
  <authors>
    <author>Jaime E. Sep?lveda J.</author>
    <author>jsepulveda</author>
  </authors>
  <commentList>
    <comment ref="D10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1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2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3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4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8" authorId="0">
      <text>
        <r>
          <rPr>
            <sz val="8"/>
            <rFont val="Tahoma"/>
            <family val="2"/>
          </rPr>
          <t>Commercially available sizes only !</t>
        </r>
      </text>
    </comment>
    <comment ref="E18" authorId="0">
      <text>
        <r>
          <rPr>
            <sz val="8"/>
            <rFont val="Tahoma"/>
            <family val="2"/>
          </rPr>
          <t>Commercially available sizes only !</t>
        </r>
      </text>
    </comment>
    <comment ref="F21" authorId="0">
      <text>
        <r>
          <rPr>
            <sz val="8"/>
            <rFont val="Tahoma"/>
            <family val="2"/>
          </rPr>
          <t xml:space="preserve">As recommended by the user, with the aid of the attached </t>
        </r>
        <r>
          <rPr>
            <b/>
            <sz val="8"/>
            <rFont val="Tahoma"/>
            <family val="2"/>
          </rPr>
          <t>Optimal Ball Size</t>
        </r>
        <r>
          <rPr>
            <sz val="8"/>
            <rFont val="Tahoma"/>
            <family val="2"/>
          </rPr>
          <t xml:space="preserve"> worksheet.</t>
        </r>
      </text>
    </comment>
    <comment ref="F22" authorId="0">
      <text>
        <r>
          <rPr>
            <sz val="8"/>
            <rFont val="Tahoma"/>
            <family val="2"/>
          </rPr>
          <t xml:space="preserve">To determine the proper combination of the 2 strings to yield the </t>
        </r>
        <r>
          <rPr>
            <b/>
            <sz val="8"/>
            <rFont val="Tahoma"/>
            <family val="2"/>
          </rPr>
          <t>Target Area</t>
        </r>
        <r>
          <rPr>
            <sz val="8"/>
            <rFont val="Tahoma"/>
            <family val="2"/>
          </rPr>
          <t xml:space="preserve"> level, set this value to zero using the function </t>
        </r>
        <r>
          <rPr>
            <b/>
            <sz val="8"/>
            <rFont val="Tahoma"/>
            <family val="2"/>
          </rPr>
          <t>Tools / Goal Seek</t>
        </r>
        <r>
          <rPr>
            <sz val="8"/>
            <rFont val="Tahoma"/>
            <family val="2"/>
          </rPr>
          <t xml:space="preserve">, by changing </t>
        </r>
        <r>
          <rPr>
            <sz val="8"/>
            <color indexed="10"/>
            <rFont val="Tahoma"/>
            <family val="2"/>
          </rPr>
          <t>Cell D20</t>
        </r>
        <r>
          <rPr>
            <sz val="8"/>
            <rFont val="Tahoma"/>
            <family val="2"/>
          </rPr>
          <t xml:space="preserve">. </t>
        </r>
      </text>
    </comment>
    <comment ref="F26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7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8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9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0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1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2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3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</commentList>
</comments>
</file>

<file path=xl/comments3.xml><?xml version="1.0" encoding="utf-8"?>
<comments xmlns="http://schemas.openxmlformats.org/spreadsheetml/2006/main">
  <authors>
    <author>Jaime E. Sep?lveda J.</author>
    <author>jsepulveda</author>
  </authors>
  <commentList>
    <comment ref="D10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1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2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3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4" authorId="0">
      <text>
        <r>
          <rPr>
            <sz val="8"/>
            <rFont val="Tahoma"/>
            <family val="2"/>
          </rPr>
          <t xml:space="preserve">As defined in the attached </t>
        </r>
        <r>
          <rPr>
            <b/>
            <sz val="8"/>
            <rFont val="Tahoma"/>
            <family val="2"/>
          </rPr>
          <t xml:space="preserve">Optimal Ball Size </t>
        </r>
        <r>
          <rPr>
            <sz val="8"/>
            <rFont val="Tahoma"/>
            <family val="2"/>
          </rPr>
          <t>worksheet.</t>
        </r>
      </text>
    </comment>
    <comment ref="D18" authorId="0">
      <text>
        <r>
          <rPr>
            <sz val="8"/>
            <rFont val="Tahoma"/>
            <family val="2"/>
          </rPr>
          <t>Commercially available sizes only !</t>
        </r>
      </text>
    </comment>
    <comment ref="E18" authorId="0">
      <text>
        <r>
          <rPr>
            <sz val="8"/>
            <rFont val="Tahoma"/>
            <family val="2"/>
          </rPr>
          <t>Commercially available sizes only !</t>
        </r>
      </text>
    </comment>
    <comment ref="F21" authorId="0">
      <text>
        <r>
          <rPr>
            <sz val="8"/>
            <rFont val="Tahoma"/>
            <family val="2"/>
          </rPr>
          <t xml:space="preserve">As recommended by the user, with the aid of the attached </t>
        </r>
        <r>
          <rPr>
            <b/>
            <sz val="8"/>
            <rFont val="Tahoma"/>
            <family val="2"/>
          </rPr>
          <t>Optimal Ball Size</t>
        </r>
        <r>
          <rPr>
            <sz val="8"/>
            <rFont val="Tahoma"/>
            <family val="2"/>
          </rPr>
          <t xml:space="preserve"> worksheet.</t>
        </r>
      </text>
    </comment>
    <comment ref="F22" authorId="0">
      <text>
        <r>
          <rPr>
            <sz val="8"/>
            <rFont val="Tahoma"/>
            <family val="2"/>
          </rPr>
          <t xml:space="preserve">To determine the proper combination of the 2 strings to yield the </t>
        </r>
        <r>
          <rPr>
            <b/>
            <sz val="8"/>
            <rFont val="Tahoma"/>
            <family val="2"/>
          </rPr>
          <t>Target Area</t>
        </r>
        <r>
          <rPr>
            <sz val="8"/>
            <rFont val="Tahoma"/>
            <family val="2"/>
          </rPr>
          <t xml:space="preserve"> level, set this value to zero using the function </t>
        </r>
        <r>
          <rPr>
            <b/>
            <sz val="8"/>
            <rFont val="Tahoma"/>
            <family val="2"/>
          </rPr>
          <t>Tools / Goal Seek</t>
        </r>
        <r>
          <rPr>
            <sz val="8"/>
            <rFont val="Tahoma"/>
            <family val="2"/>
          </rPr>
          <t xml:space="preserve">, by changing </t>
        </r>
        <r>
          <rPr>
            <sz val="8"/>
            <color indexed="10"/>
            <rFont val="Tahoma"/>
            <family val="2"/>
          </rPr>
          <t>Cell D20</t>
        </r>
        <r>
          <rPr>
            <sz val="8"/>
            <rFont val="Tahoma"/>
            <family val="2"/>
          </rPr>
          <t xml:space="preserve">. </t>
        </r>
      </text>
    </comment>
    <comment ref="F26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7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8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29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0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1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2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  <comment ref="F33" authorId="1">
      <text>
        <r>
          <rPr>
            <sz val="8"/>
            <rFont val="Tahoma"/>
            <family val="2"/>
          </rPr>
          <t>If less than 10%, it is recommended to simply add this proportion to the neighboring ball size fractions.</t>
        </r>
      </text>
    </comment>
  </commentList>
</comments>
</file>

<file path=xl/sharedStrings.xml><?xml version="1.0" encoding="utf-8"?>
<sst xmlns="http://schemas.openxmlformats.org/spreadsheetml/2006/main" count="86" uniqueCount="43">
  <si>
    <t>Mill Dimensions and Operating Conditions :</t>
  </si>
  <si>
    <t>Ball Size, in</t>
  </si>
  <si>
    <t xml:space="preserve">Scrap Size, in   </t>
  </si>
  <si>
    <t>String 1</t>
  </si>
  <si>
    <t>String 2</t>
  </si>
  <si>
    <t>Top Size, in</t>
  </si>
  <si>
    <t>% Passing</t>
  </si>
  <si>
    <t>Specific Area, m2/m3</t>
  </si>
  <si>
    <t>Recharge Policy, %</t>
  </si>
  <si>
    <t>Mill Charge Content, %</t>
  </si>
  <si>
    <t>Overall</t>
  </si>
  <si>
    <t>Weight, tons</t>
  </si>
  <si>
    <t>Volume, m3 (app)</t>
  </si>
  <si>
    <t>Area, m2</t>
  </si>
  <si>
    <t># Balls per ton</t>
  </si>
  <si>
    <t>Balanced Charge :</t>
  </si>
  <si>
    <t>BALL CHARGE COMPOSITION AT EQUILIBRIUM</t>
  </si>
  <si>
    <t xml:space="preserve">Remarks :   </t>
  </si>
  <si>
    <t>Eff. Diameter, ft</t>
  </si>
  <si>
    <t>Eff. Length, ft</t>
  </si>
  <si>
    <r>
      <t>Ball Dens., ton/m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(app)</t>
    </r>
  </si>
  <si>
    <t>Ball Filling, % (app)</t>
  </si>
  <si>
    <t xml:space="preserve">   Eff. Length, m</t>
  </si>
  <si>
    <t xml:space="preserve">   Eff. Diameter, m</t>
  </si>
  <si>
    <t xml:space="preserve">   Charge Weight, tons</t>
  </si>
  <si>
    <r>
      <t xml:space="preserve">   Mill Volume, m</t>
    </r>
    <r>
      <rPr>
        <vertAlign val="superscript"/>
        <sz val="10"/>
        <rFont val="Arial"/>
        <family val="2"/>
      </rPr>
      <t>3</t>
    </r>
  </si>
  <si>
    <r>
      <t xml:space="preserve">About the </t>
    </r>
    <r>
      <rPr>
        <b/>
        <i/>
        <sz val="10"/>
        <color indexed="18"/>
        <rFont val="Arial"/>
        <family val="2"/>
      </rPr>
      <t>Media Charge_Strings</t>
    </r>
    <r>
      <rPr>
        <i/>
        <sz val="10"/>
        <color indexed="18"/>
        <rFont val="Arial"/>
        <family val="2"/>
      </rPr>
      <t xml:space="preserve"> Spreadsheet ...</t>
    </r>
  </si>
  <si>
    <t xml:space="preserve"> Base Case Example</t>
  </si>
  <si>
    <t>Charge Area</t>
  </si>
  <si>
    <t>Current Mix</t>
  </si>
  <si>
    <t>Target Value</t>
  </si>
  <si>
    <t xml:space="preserve">               Excess Area</t>
  </si>
  <si>
    <t>Balanced Charge,</t>
  </si>
  <si>
    <t>Initial</t>
  </si>
  <si>
    <t>% Retained</t>
  </si>
  <si>
    <t>Mid-Points</t>
  </si>
  <si>
    <t>Combined</t>
  </si>
  <si>
    <t>Charge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</si>
  <si>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</si>
  <si>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t xml:space="preserve">Scrap Size, mm   </t>
  </si>
  <si>
    <t>Top Size, mm</t>
  </si>
  <si>
    <t>Ball Size, mm</t>
  </si>
  <si>
    <t>Moly-Cop Tools, Version 2.0</t>
  </si>
</sst>
</file>

<file path=xl/styles.xml><?xml version="1.0" encoding="utf-8"?>
<styleSheet xmlns="http://schemas.openxmlformats.org/spreadsheetml/2006/main">
  <numFmts count="4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0.0"/>
    <numFmt numFmtId="187" formatCode="0.00\ \ "/>
    <numFmt numFmtId="188" formatCode="0.0\ \ "/>
    <numFmt numFmtId="189" formatCode="0.00\ \ \ \ \ \ \ \ \ \ "/>
    <numFmt numFmtId="190" formatCode="0.00\ "/>
    <numFmt numFmtId="191" formatCode="0.0\ \ \ \ \ \ \ \ \ \ "/>
    <numFmt numFmtId="192" formatCode="0\ \ \ \ \ \ \ \ \ \ "/>
    <numFmt numFmtId="193" formatCode="0.00\ \ \ "/>
    <numFmt numFmtId="194" formatCode="0.00000"/>
    <numFmt numFmtId="195" formatCode="0.000"/>
    <numFmt numFmtId="196" formatCode="0.0000"/>
    <numFmt numFmtId="197" formatCode="0.0000000"/>
    <numFmt numFmtId="198" formatCode="0.000000"/>
    <numFmt numFmtId="199" formatCode="0.0000000000000"/>
    <numFmt numFmtId="200" formatCode="0.00000000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i/>
      <sz val="8"/>
      <color indexed="18"/>
      <name val="Comic Sans MS"/>
      <family val="4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Symbol"/>
      <family val="1"/>
    </font>
    <font>
      <b/>
      <vertAlign val="subscript"/>
      <sz val="10"/>
      <color indexed="8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right" vertic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193" fontId="0" fillId="34" borderId="15" xfId="0" applyNumberFormat="1" applyFill="1" applyBorder="1" applyAlignment="1" applyProtection="1">
      <alignment horizontal="right"/>
      <protection locked="0"/>
    </xf>
    <xf numFmtId="2" fontId="0" fillId="33" borderId="0" xfId="0" applyNumberForma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189" fontId="0" fillId="34" borderId="15" xfId="0" applyNumberFormat="1" applyFill="1" applyBorder="1" applyAlignment="1" applyProtection="1">
      <alignment horizontal="right"/>
      <protection locked="0"/>
    </xf>
    <xf numFmtId="0" fontId="0" fillId="35" borderId="15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188" fontId="12" fillId="0" borderId="21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2" fillId="0" borderId="21" xfId="0" applyFont="1" applyBorder="1" applyAlignment="1" applyProtection="1">
      <alignment/>
      <protection locked="0"/>
    </xf>
    <xf numFmtId="187" fontId="0" fillId="33" borderId="0" xfId="0" applyNumberFormat="1" applyFill="1" applyBorder="1" applyAlignment="1" applyProtection="1">
      <alignment/>
      <protection locked="0"/>
    </xf>
    <xf numFmtId="189" fontId="0" fillId="33" borderId="0" xfId="0" applyNumberFormat="1" applyFill="1" applyBorder="1" applyAlignment="1" applyProtection="1">
      <alignment horizontal="right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189" fontId="0" fillId="0" borderId="0" xfId="0" applyNumberFormat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93" fontId="0" fillId="36" borderId="15" xfId="0" applyNumberFormat="1" applyFill="1" applyBorder="1" applyAlignment="1" applyProtection="1">
      <alignment horizontal="right"/>
      <protection/>
    </xf>
    <xf numFmtId="189" fontId="0" fillId="36" borderId="15" xfId="0" applyNumberFormat="1" applyFill="1" applyBorder="1" applyAlignment="1" applyProtection="1">
      <alignment horizontal="right"/>
      <protection/>
    </xf>
    <xf numFmtId="187" fontId="0" fillId="36" borderId="15" xfId="0" applyNumberFormat="1" applyFill="1" applyBorder="1" applyAlignment="1" applyProtection="1">
      <alignment horizontal="center"/>
      <protection/>
    </xf>
    <xf numFmtId="192" fontId="0" fillId="36" borderId="15" xfId="0" applyNumberFormat="1" applyFill="1" applyBorder="1" applyAlignment="1" applyProtection="1">
      <alignment horizontal="right"/>
      <protection/>
    </xf>
    <xf numFmtId="188" fontId="0" fillId="36" borderId="15" xfId="0" applyNumberForma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left"/>
      <protection locked="0"/>
    </xf>
    <xf numFmtId="0" fontId="0" fillId="34" borderId="20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0" fillId="34" borderId="25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0</xdr:colOff>
      <xdr:row>53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495300"/>
          <a:ext cx="6705600" cy="8239125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Scope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 Charge_Strings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spreadsheet was designed to perform all calculations related to the volume, area and size composition of the "string" of balls generated inside any given grinding mill, at equilibrium conditions, as a result of the continuous recharge of a single make-up ball size or a combination of two different sizes.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Theoretical Framework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most widely accepted mathematical description of the gradual consumption process experienced by a grinding ball inside a tumbling mill is known as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Linear Wear Theory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by which the mass rate of consumption of a grinding ball is described as directly proportional to the surface area exposed by such ball to the various wear mechanisms (abrasion and/or corrosion) active in the mill charge environment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W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=  d(m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)/d(t)  =  - k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W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=  mass wear rate, kg/hr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=  ball weight, kg; after t hours of being charged into the mill.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=  exposed ball area,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k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 mass wear rate constant, kg/hr/m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Equivalently, taking into account the geometry of the grinding body (sphere or cylinder), one obtains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d(d)/d(t)  =  - 2 k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</a:t>
          </a:r>
          <a:r>
            <a:rPr lang="en-US" cap="none" sz="1000" b="1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r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=  - k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d                   =  size (diameter) of the grinding ball, mm; after t hours of being charged into the mill.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r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=  grinding ball density, ton/m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k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=  wear rate constant, mm/hr.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k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to remain unaffected by the extent of wear; that is, k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not a function of the current ball size d - a condition satisfied by most grinding media varieties and normally referred to as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Linear Wear Kinetics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the above expression may be simply integrated to obtain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=  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k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d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represents the initial size of the balls.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Ideally, the periodic recharging of balls to the mill must be performed in an almost continuous fashion, in order to maintain a constant charge level inside the mill. When the required amount of balls of a single size d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continuously charged to the mill at an appropriate constant rate (as dictated by the overall media consumption rate), the Linear Wear Theory described above predicts that - at equilibrium, inside the mill - there will be the exact same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number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new and partially worn balls of every possible size.</a:t>
          </a:r>
        </a:p>
      </xdr:txBody>
    </xdr:sp>
    <xdr:clientData/>
  </xdr:twoCellAnchor>
  <xdr:twoCellAnchor>
    <xdr:from>
      <xdr:col>0</xdr:col>
      <xdr:colOff>104775</xdr:colOff>
      <xdr:row>58</xdr:row>
      <xdr:rowOff>9525</xdr:rowOff>
    </xdr:from>
    <xdr:to>
      <xdr:col>11</xdr:col>
      <xdr:colOff>600075</xdr:colOff>
      <xdr:row>109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" y="9401175"/>
          <a:ext cx="6705600" cy="8248650"/>
        </a:xfrm>
        <a:prstGeom prst="rect">
          <a:avLst/>
        </a:prstGeom>
        <a:solidFill>
          <a:srgbClr val="FFFF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91440" tIns="91440" rIns="91440" bIns="9144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mathematical terms, this implies that the number density function of the probabilistic distribution of ball size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 determined by the make-up size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the 'scrap' size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the ball nuclei rejected from the mill, in the expression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(d) =  1 / 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     ; for  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d &lt; 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such a way that the product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(d)d(d) = d(d)/(d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-d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represents the fraction (by number) of balls in the charge whose size is in the infinitesimal range [d, d + d(d)]. Upon proper integration, this equation yields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F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(d) =  [d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]/[(d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             ; for  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&lt; d &lt; 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(d) represents the fraction (by weight) of balls of size less than d, in the mill charge.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may also be demonstrated that for a monosize recharge practice with balls of size d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the total area exposed by the ensemble of balls is inversely proportional to d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a  =  (A/V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=  8000 (1 - f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[(d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]/[(d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(d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a                       =  specific charge area,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(apparent)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V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=  apparent volume occupied by the balls in the charge (including all interstitial voids), m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f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=  volumetric fraction of interstitial voids in the ball charge (typically 40%).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two different make-up sizes 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charged in a r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r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proportion (by weight), the overall area exposed may be obtained from 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=  (A/V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=  v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 (1 - v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 v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the volumetric fraction of String 1 in the mill - is given by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=  r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/ [(1 - r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+ r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000" b="1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where the areas a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a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calculated from the "monorecharge" equation above for 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d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respectively.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Finally, the size distribution of the composite string resulting from the combination of the two independent "monorecharge" strings - corresponding to each make-up size - may be calculated as a weighted average of the two strings with v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(1-v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as the respective weighting factors.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Input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data required by the model must be defined in each corresponding unprotected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background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cell of the here attached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Mixed_Strings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worksheet.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Gray background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cells contain the results of the corresponding formulas there defined and are protected to avoid any accidental editing.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New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Moly-Cop Tools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users are invited to explore the brief inserted comments in the most relevant cells, rendering the attached worksheet self-explanatory.</a:t>
          </a:r>
        </a:p>
      </xdr:txBody>
    </xdr:sp>
    <xdr:clientData/>
  </xdr:twoCellAnchor>
  <xdr:twoCellAnchor editAs="oneCell">
    <xdr:from>
      <xdr:col>10</xdr:col>
      <xdr:colOff>85725</xdr:colOff>
      <xdr:row>0</xdr:row>
      <xdr:rowOff>28575</xdr:rowOff>
    </xdr:from>
    <xdr:to>
      <xdr:col>12</xdr:col>
      <xdr:colOff>0</xdr:colOff>
      <xdr:row>2</xdr:row>
      <xdr:rowOff>38100</xdr:rowOff>
    </xdr:to>
    <xdr:pic>
      <xdr:nvPicPr>
        <xdr:cNvPr id="3" name="Picture 3" descr="Logo-SC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5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55</xdr:row>
      <xdr:rowOff>28575</xdr:rowOff>
    </xdr:from>
    <xdr:to>
      <xdr:col>12</xdr:col>
      <xdr:colOff>0</xdr:colOff>
      <xdr:row>57</xdr:row>
      <xdr:rowOff>38100</xdr:rowOff>
    </xdr:to>
    <xdr:pic>
      <xdr:nvPicPr>
        <xdr:cNvPr id="4" name="Picture 4" descr="Logo-SC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893445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457200</xdr:colOff>
      <xdr:row>1</xdr:row>
      <xdr:rowOff>47625</xdr:rowOff>
    </xdr:from>
    <xdr:to>
      <xdr:col>6</xdr:col>
      <xdr:colOff>9525</xdr:colOff>
      <xdr:row>2</xdr:row>
      <xdr:rowOff>9525</xdr:rowOff>
    </xdr:to>
    <xdr:pic>
      <xdr:nvPicPr>
        <xdr:cNvPr id="1" name="Picture 18" descr="Logo-SC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42875"/>
          <a:ext cx="933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GSim_Op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dia%20Charge_Linear%20Wear_Ball%20Mil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ll%20Power_Ball%20Mil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Data_File"/>
      <sheetName val="Reports"/>
      <sheetName val="SiE"/>
      <sheetName val="Bij"/>
      <sheetName val="J&amp;T"/>
      <sheetName val="C"/>
      <sheetName val="Mill"/>
      <sheetName val="About ..."/>
      <sheetName val="Flowsheet"/>
    </sheetNames>
    <sheetDataSet>
      <sheetData sheetId="5"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B36">
            <v>0.5054031296267676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B37">
            <v>0.05583347636202596</v>
          </cell>
          <cell r="C37">
            <v>0.3088376766366381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B38">
            <v>0.03351001868597181</v>
          </cell>
          <cell r="C38">
            <v>0.18535754872080012</v>
          </cell>
          <cell r="D38">
            <v>0.37805409258591127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B39">
            <v>0.019756693871705533</v>
          </cell>
          <cell r="C39">
            <v>0.08736219877006463</v>
          </cell>
          <cell r="D39">
            <v>0.178183392099534</v>
          </cell>
          <cell r="E39">
            <v>0.48259207519762937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B40">
            <v>0.06690769991845036</v>
          </cell>
          <cell r="C40">
            <v>0.009621224311603449</v>
          </cell>
          <cell r="D40">
            <v>0.01962338869817276</v>
          </cell>
          <cell r="E40">
            <v>0.05314800533694447</v>
          </cell>
          <cell r="F40">
            <v>0.29316694363497153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>
            <v>0.07448134600578682</v>
          </cell>
          <cell r="C41">
            <v>0.009924972016569833</v>
          </cell>
          <cell r="D41">
            <v>0.01187528251392772</v>
          </cell>
          <cell r="E41">
            <v>0.032163026892838564</v>
          </cell>
          <cell r="F41">
            <v>0.17741279719614345</v>
          </cell>
          <cell r="G41">
            <v>0.3602390882276957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0.04218462104248222</v>
          </cell>
          <cell r="C42">
            <v>0.06973789376043238</v>
          </cell>
          <cell r="D42">
            <v>0.00799572039722779</v>
          </cell>
          <cell r="E42">
            <v>0.00945377078472276</v>
          </cell>
          <cell r="F42">
            <v>0.05214745255653447</v>
          </cell>
          <cell r="G42">
            <v>0.10588610888984606</v>
          </cell>
          <cell r="H42">
            <v>0.28719486274002115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>
            <v>0.04111153783184959</v>
          </cell>
          <cell r="C43">
            <v>0.06744595971600614</v>
          </cell>
          <cell r="D43">
            <v>0.08333009542605169</v>
          </cell>
          <cell r="E43">
            <v>0.0051623726931323555</v>
          </cell>
          <cell r="F43">
            <v>0.02847589509249615</v>
          </cell>
          <cell r="G43">
            <v>0.05782069076588181</v>
          </cell>
          <cell r="H43">
            <v>0.15682704296288552</v>
          </cell>
          <cell r="I43">
            <v>0.3202811989621688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B44">
            <v>0.03226352898797438</v>
          </cell>
          <cell r="C44">
            <v>0.052685378288054</v>
          </cell>
          <cell r="D44">
            <v>0.06481332491113184</v>
          </cell>
          <cell r="E44">
            <v>0.07680879396975565</v>
          </cell>
          <cell r="F44">
            <v>0.011782638139724078</v>
          </cell>
          <cell r="G44">
            <v>0.02392480636939831</v>
          </cell>
          <cell r="H44">
            <v>0.06489124544645364</v>
          </cell>
          <cell r="I44">
            <v>0.13252463032576056</v>
          </cell>
          <cell r="J44">
            <v>0.3126913150347066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B45">
            <v>0.026121771831418145</v>
          </cell>
          <cell r="C45">
            <v>0.04255162843427507</v>
          </cell>
          <cell r="D45">
            <v>0.052226882179613854</v>
          </cell>
          <cell r="E45">
            <v>0.06976953856829582</v>
          </cell>
          <cell r="F45">
            <v>0.0050338746300651604</v>
          </cell>
          <cell r="G45">
            <v>0.010221350633361326</v>
          </cell>
          <cell r="H45">
            <v>0.027723366388122617</v>
          </cell>
          <cell r="I45">
            <v>0.056618251918176876</v>
          </cell>
          <cell r="J45">
            <v>0.13359053033192747</v>
          </cell>
          <cell r="K45">
            <v>0.3110415844106843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B46">
            <v>0.02086540782337007</v>
          </cell>
          <cell r="C46">
            <v>0.03394479309250509</v>
          </cell>
          <cell r="D46">
            <v>0.04161197442183398</v>
          </cell>
          <cell r="E46">
            <v>0.055413112819702015</v>
          </cell>
          <cell r="F46">
            <v>0.08085577284165019</v>
          </cell>
          <cell r="G46">
            <v>0.011237673744382004</v>
          </cell>
          <cell r="H46">
            <v>0.011603523920355963</v>
          </cell>
          <cell r="I46">
            <v>0.023697383328698807</v>
          </cell>
          <cell r="J46">
            <v>0.05591387757670274</v>
          </cell>
          <cell r="K46">
            <v>0.13018543326978727</v>
          </cell>
          <cell r="L46">
            <v>0.306875542429596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B47">
            <v>0.015664824091923213</v>
          </cell>
          <cell r="C47">
            <v>0.025467093967691257</v>
          </cell>
          <cell r="D47">
            <v>0.031199626015488202</v>
          </cell>
          <cell r="E47">
            <v>0.041479142288352894</v>
          </cell>
          <cell r="F47">
            <v>0.06797692911064979</v>
          </cell>
          <cell r="G47">
            <v>0.08382132060682529</v>
          </cell>
          <cell r="H47">
            <v>0.004635926128917722</v>
          </cell>
          <cell r="I47">
            <v>0.009467754736797618</v>
          </cell>
          <cell r="J47">
            <v>0.022339127993023733</v>
          </cell>
          <cell r="K47">
            <v>0.05201265200488936</v>
          </cell>
          <cell r="L47">
            <v>0.12260519780369672</v>
          </cell>
          <cell r="M47">
            <v>0.2896471834749932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B48">
            <v>0.01392298193110772</v>
          </cell>
          <cell r="C48">
            <v>0.022627142642194648</v>
          </cell>
          <cell r="D48">
            <v>0.027711011817131342</v>
          </cell>
          <cell r="E48">
            <v>0.03680864916545129</v>
          </cell>
          <cell r="F48">
            <v>0.060075583701522384</v>
          </cell>
          <cell r="G48">
            <v>0.0737978027330235</v>
          </cell>
          <cell r="H48">
            <v>0.08370982132398236</v>
          </cell>
          <cell r="I48">
            <v>0.010909003015512064</v>
          </cell>
          <cell r="J48">
            <v>0.010523494724302085</v>
          </cell>
          <cell r="K48">
            <v>0.024502069603672405</v>
          </cell>
          <cell r="L48">
            <v>0.0577567375352408</v>
          </cell>
          <cell r="M48">
            <v>0.1364467139523058</v>
          </cell>
          <cell r="N48">
            <v>0.3050527719974714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B49">
            <v>0.00998058412785758</v>
          </cell>
          <cell r="C49">
            <v>0.016216956043764483</v>
          </cell>
          <cell r="D49">
            <v>0.019856960582273625</v>
          </cell>
          <cell r="E49">
            <v>0.02636356627696647</v>
          </cell>
          <cell r="F49">
            <v>0.04293272102618953</v>
          </cell>
          <cell r="G49">
            <v>0.052630573928775376</v>
          </cell>
          <cell r="H49">
            <v>0.07032220010009588</v>
          </cell>
          <cell r="I49">
            <v>0.08683798398390474</v>
          </cell>
          <cell r="J49">
            <v>0.00426389469977323</v>
          </cell>
          <cell r="K49">
            <v>0.009194624735038348</v>
          </cell>
          <cell r="L49">
            <v>0.021673741693927995</v>
          </cell>
          <cell r="M49">
            <v>0.05120287189668804</v>
          </cell>
          <cell r="N49">
            <v>0.11447383050775262</v>
          </cell>
          <cell r="O49">
            <v>0.2801271386463967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B50">
            <v>0.008507935907374115</v>
          </cell>
          <cell r="C50">
            <v>0.013822760788939847</v>
          </cell>
          <cell r="D50">
            <v>0.0169237999105694</v>
          </cell>
          <cell r="E50">
            <v>0.02246385397132647</v>
          </cell>
          <cell r="F50">
            <v>0.03654066977809556</v>
          </cell>
          <cell r="G50">
            <v>0.0447473651208726</v>
          </cell>
          <cell r="H50">
            <v>0.05962484495094081</v>
          </cell>
          <cell r="I50">
            <v>0.07336692290080904</v>
          </cell>
          <cell r="J50">
            <v>0.0945106359652832</v>
          </cell>
          <cell r="K50">
            <v>0.005839559643930514</v>
          </cell>
          <cell r="L50">
            <v>0.009916235232808268</v>
          </cell>
          <cell r="M50">
            <v>0.023426491350367395</v>
          </cell>
          <cell r="N50">
            <v>0.05237440988943354</v>
          </cell>
          <cell r="O50">
            <v>0.12816460771465976</v>
          </cell>
          <cell r="P50">
            <v>0.2862205444100091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>
            <v>0.006723846175986863</v>
          </cell>
          <cell r="C51">
            <v>0.010923576851888175</v>
          </cell>
          <cell r="D51">
            <v>0.013373522631409361</v>
          </cell>
          <cell r="E51">
            <v>0.01774902754328153</v>
          </cell>
          <cell r="F51">
            <v>0.028853361678981823</v>
          </cell>
          <cell r="G51">
            <v>0.03531302086736207</v>
          </cell>
          <cell r="H51">
            <v>0.04698239649567301</v>
          </cell>
          <cell r="I51">
            <v>0.05769676428286649</v>
          </cell>
          <cell r="J51">
            <v>0.07401740573549037</v>
          </cell>
          <cell r="K51">
            <v>0.094961212730299</v>
          </cell>
          <cell r="L51">
            <v>0.004451183293470162</v>
          </cell>
          <cell r="M51">
            <v>0.009745582309800271</v>
          </cell>
          <cell r="N51">
            <v>0.021788116490465748</v>
          </cell>
          <cell r="O51">
            <v>0.053317362596293605</v>
          </cell>
          <cell r="P51">
            <v>0.11906972463718235</v>
          </cell>
          <cell r="Q51">
            <v>0.27927417148585465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B52">
            <v>0.005421754050493662</v>
          </cell>
          <cell r="C52">
            <v>0.008807944416774724</v>
          </cell>
          <cell r="D52">
            <v>0.010783105947882884</v>
          </cell>
          <cell r="E52">
            <v>0.01431008814272973</v>
          </cell>
          <cell r="F52">
            <v>0.023255297593360716</v>
          </cell>
          <cell r="G52">
            <v>0.028452954413537207</v>
          </cell>
          <cell r="H52">
            <v>0.03782507362822385</v>
          </cell>
          <cell r="I52">
            <v>0.046402666672091225</v>
          </cell>
          <cell r="J52">
            <v>0.05939774115001048</v>
          </cell>
          <cell r="K52">
            <v>0.07590510727100636</v>
          </cell>
          <cell r="L52">
            <v>0.09772601450320229</v>
          </cell>
          <cell r="M52">
            <v>0.004141257723313196</v>
          </cell>
          <cell r="N52">
            <v>0.009258575098365529</v>
          </cell>
          <cell r="O52">
            <v>0.022656515805787425</v>
          </cell>
          <cell r="P52">
            <v>0.05059712196680566</v>
          </cell>
          <cell r="Q52">
            <v>0.11867390606558792</v>
          </cell>
          <cell r="R52">
            <v>0.27581213710962316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B53">
            <v>0.004310990765852559</v>
          </cell>
          <cell r="C53">
            <v>0.007003341714869937</v>
          </cell>
          <cell r="D53">
            <v>0.008573703668806512</v>
          </cell>
          <cell r="E53">
            <v>0.011377605674579343</v>
          </cell>
          <cell r="F53">
            <v>0.018486522348577478</v>
          </cell>
          <cell r="G53">
            <v>0.022614672891578036</v>
          </cell>
          <cell r="H53">
            <v>0.030050968109347986</v>
          </cell>
          <cell r="I53">
            <v>0.03684523075064966</v>
          </cell>
          <cell r="J53">
            <v>0.04710860651442292</v>
          </cell>
          <cell r="K53">
            <v>0.06007407391041461</v>
          </cell>
          <cell r="L53">
            <v>0.07704375438070227</v>
          </cell>
          <cell r="M53">
            <v>0.0989547365090015</v>
          </cell>
          <cell r="N53">
            <v>0.009644397002675165</v>
          </cell>
          <cell r="O53">
            <v>0.009465720107417863</v>
          </cell>
          <cell r="P53">
            <v>0.021139093004597265</v>
          </cell>
          <cell r="Q53">
            <v>0.04958105599731755</v>
          </cell>
          <cell r="R53">
            <v>0.11523221463035216</v>
          </cell>
          <cell r="S53">
            <v>0.2699027489335707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>
            <v>0.0034290508905152704</v>
          </cell>
          <cell r="C54">
            <v>0.005570558424590873</v>
          </cell>
          <cell r="D54">
            <v>0.006819596172789644</v>
          </cell>
          <cell r="E54">
            <v>0.00904966838444285</v>
          </cell>
          <cell r="F54">
            <v>0.014702715482063165</v>
          </cell>
          <cell r="G54">
            <v>0.01798439095553142</v>
          </cell>
          <cell r="H54">
            <v>0.023892809321162417</v>
          </cell>
          <cell r="I54">
            <v>0.02928625458962654</v>
          </cell>
          <cell r="J54">
            <v>0.03742102842156453</v>
          </cell>
          <cell r="K54">
            <v>0.047667313087865204</v>
          </cell>
          <cell r="L54">
            <v>0.061006596550047476</v>
          </cell>
          <cell r="M54">
            <v>0.07829231657726232</v>
          </cell>
          <cell r="N54">
            <v>0.09921002935277418</v>
          </cell>
          <cell r="O54">
            <v>0.003964691045370561</v>
          </cell>
          <cell r="P54">
            <v>0.008854051439457167</v>
          </cell>
          <cell r="Q54">
            <v>0.020766890051876152</v>
          </cell>
          <cell r="R54">
            <v>0.048264698754947544</v>
          </cell>
          <cell r="S54">
            <v>0.11304803012073483</v>
          </cell>
          <cell r="T54">
            <v>0.2638723087046909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B55">
            <v>0.002747295809266295</v>
          </cell>
          <cell r="C55">
            <v>0.004463015813254215</v>
          </cell>
          <cell r="D55">
            <v>0.005463697571569556</v>
          </cell>
          <cell r="E55">
            <v>0.007250304333285138</v>
          </cell>
          <cell r="F55">
            <v>0.011778781235806078</v>
          </cell>
          <cell r="G55">
            <v>0.014407184128830963</v>
          </cell>
          <cell r="H55">
            <v>0.01913813794985711</v>
          </cell>
          <cell r="I55">
            <v>0.023454696458891686</v>
          </cell>
          <cell r="J55">
            <v>0.029959937413828477</v>
          </cell>
          <cell r="K55">
            <v>0.03814094907978538</v>
          </cell>
          <cell r="L55">
            <v>0.04876120750846635</v>
          </cell>
          <cell r="M55">
            <v>0.06245179928816402</v>
          </cell>
          <cell r="N55">
            <v>0.07887123083071684</v>
          </cell>
          <cell r="O55">
            <v>0.10232648559532159</v>
          </cell>
          <cell r="P55">
            <v>0.009716832174007095</v>
          </cell>
          <cell r="Q55">
            <v>0.00876477522852337</v>
          </cell>
          <cell r="R55">
            <v>0.020370370094066392</v>
          </cell>
          <cell r="S55">
            <v>0.04771251600795445</v>
          </cell>
          <cell r="T55">
            <v>0.11136869647071601</v>
          </cell>
          <cell r="U55">
            <v>0.2589599382506551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B56">
            <v>0.0021852608728631963</v>
          </cell>
          <cell r="C56">
            <v>0.0035499753912653087</v>
          </cell>
          <cell r="D56">
            <v>0.00434592947017156</v>
          </cell>
          <cell r="E56">
            <v>0.005766999682968486</v>
          </cell>
          <cell r="F56">
            <v>0.009368781282739873</v>
          </cell>
          <cell r="G56">
            <v>0.011459129012878877</v>
          </cell>
          <cell r="H56">
            <v>0.015221075696774763</v>
          </cell>
          <cell r="I56">
            <v>0.018652645156838926</v>
          </cell>
          <cell r="J56">
            <v>0.0238219465140955</v>
          </cell>
          <cell r="K56">
            <v>0.030317513417610686</v>
          </cell>
          <cell r="L56">
            <v>0.03873704236576381</v>
          </cell>
          <cell r="M56">
            <v>0.04956043260539403</v>
          </cell>
          <cell r="N56">
            <v>0.062478504830979276</v>
          </cell>
          <cell r="O56">
            <v>0.08100391453740713</v>
          </cell>
          <cell r="P56">
            <v>0.10259654906033316</v>
          </cell>
          <cell r="Q56">
            <v>0.008973787156827284</v>
          </cell>
          <cell r="R56">
            <v>0.008532073945387353</v>
          </cell>
          <cell r="S56">
            <v>0.019984257174538222</v>
          </cell>
          <cell r="T56">
            <v>0.04664647471310923</v>
          </cell>
          <cell r="U56">
            <v>0.10846466371718555</v>
          </cell>
          <cell r="V56">
            <v>0.25276299242586564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>
            <v>0.0017507951064549554</v>
          </cell>
          <cell r="C57">
            <v>0.0028441786838187197</v>
          </cell>
          <cell r="D57">
            <v>0.0034818795032285355</v>
          </cell>
          <cell r="E57">
            <v>0.004620402012374472</v>
          </cell>
          <cell r="F57">
            <v>0.007505976069630403</v>
          </cell>
          <cell r="G57">
            <v>0.009180583668732409</v>
          </cell>
          <cell r="H57">
            <v>0.012194104222646482</v>
          </cell>
          <cell r="I57">
            <v>0.014942612387924277</v>
          </cell>
          <cell r="J57">
            <v>0.019082015362858792</v>
          </cell>
          <cell r="K57">
            <v>0.024281183563808637</v>
          </cell>
          <cell r="L57">
            <v>0.03101493782782762</v>
          </cell>
          <cell r="M57">
            <v>0.03965845418469277</v>
          </cell>
          <cell r="N57">
            <v>0.04994818991093844</v>
          </cell>
          <cell r="O57">
            <v>0.06463331841506581</v>
          </cell>
          <cell r="P57">
            <v>0.08160530029750618</v>
          </cell>
          <cell r="Q57">
            <v>0.1048435779445881</v>
          </cell>
          <cell r="R57">
            <v>0.009791821766139464</v>
          </cell>
          <cell r="S57">
            <v>0.008434460904174101</v>
          </cell>
          <cell r="T57">
            <v>0.019687390121587378</v>
          </cell>
          <cell r="U57">
            <v>0.04577808209817191</v>
          </cell>
          <cell r="V57">
            <v>0.10667995107440265</v>
          </cell>
          <cell r="W57">
            <v>0.24763123018239586</v>
          </cell>
          <cell r="X57">
            <v>0</v>
          </cell>
          <cell r="Y57">
            <v>0</v>
          </cell>
          <cell r="Z57">
            <v>0</v>
          </cell>
        </row>
        <row r="58">
          <cell r="B58">
            <v>0.0013448692408447706</v>
          </cell>
          <cell r="C58">
            <v>0.002184748015539731</v>
          </cell>
          <cell r="D58">
            <v>0.0026745946301836923</v>
          </cell>
          <cell r="E58">
            <v>0.003549141838513464</v>
          </cell>
          <cell r="F58">
            <v>0.005765643221390292</v>
          </cell>
          <cell r="G58">
            <v>0.007051931301697144</v>
          </cell>
          <cell r="H58">
            <v>0.00936656433629917</v>
          </cell>
          <cell r="I58">
            <v>0.011477500792959422</v>
          </cell>
          <cell r="J58">
            <v>0.01465631056715426</v>
          </cell>
          <cell r="K58">
            <v>0.018648049032243902</v>
          </cell>
          <cell r="L58">
            <v>0.023815830124069917</v>
          </cell>
          <cell r="M58">
            <v>0.030444117396000114</v>
          </cell>
          <cell r="N58">
            <v>0.03832413350844047</v>
          </cell>
          <cell r="O58">
            <v>0.04954158878396708</v>
          </cell>
          <cell r="P58">
            <v>0.062447416597826266</v>
          </cell>
          <cell r="Q58">
            <v>0.07997827108956174</v>
          </cell>
          <cell r="R58">
            <v>0.10247898637786185</v>
          </cell>
          <cell r="S58">
            <v>0.0043590665993343825</v>
          </cell>
          <cell r="T58">
            <v>0.00804406106423361</v>
          </cell>
          <cell r="U58">
            <v>0.018704444089692407</v>
          </cell>
          <cell r="V58">
            <v>0.0435883088348511</v>
          </cell>
          <cell r="W58">
            <v>0.10117952276540065</v>
          </cell>
          <cell r="X58">
            <v>0.23535329148162276</v>
          </cell>
          <cell r="Y58">
            <v>0</v>
          </cell>
          <cell r="Z58">
            <v>0</v>
          </cell>
        </row>
        <row r="59">
          <cell r="B59">
            <v>0.005570579041657329</v>
          </cell>
          <cell r="C59">
            <v>0.009049433498459289</v>
          </cell>
          <cell r="D59">
            <v>0.011078418845090789</v>
          </cell>
          <cell r="E59">
            <v>0.014700854422706864</v>
          </cell>
          <cell r="F59">
            <v>0.02388164337940789</v>
          </cell>
          <cell r="G59">
            <v>0.02920935173978991</v>
          </cell>
          <cell r="H59">
            <v>0.038796036278239555</v>
          </cell>
          <cell r="I59">
            <v>0.047538499736323285</v>
          </cell>
          <cell r="J59">
            <v>0.06070213199485562</v>
          </cell>
          <cell r="K59">
            <v>0.07722867423896403</v>
          </cell>
          <cell r="L59">
            <v>0.0986159787511803</v>
          </cell>
          <cell r="M59">
            <v>0.12602804273201737</v>
          </cell>
          <cell r="N59">
            <v>0.15857581057998682</v>
          </cell>
          <cell r="O59">
            <v>0.20479865675231246</v>
          </cell>
          <cell r="P59">
            <v>0.25775336641227575</v>
          </cell>
          <cell r="Q59">
            <v>0.32914356497986325</v>
          </cell>
          <cell r="R59">
            <v>0.4195176973216221</v>
          </cell>
          <cell r="S59">
            <v>0.5365589202596933</v>
          </cell>
          <cell r="T59">
            <v>0.5503810689256629</v>
          </cell>
          <cell r="U59">
            <v>0.568092871844295</v>
          </cell>
          <cell r="V59">
            <v>0.5969687476648806</v>
          </cell>
          <cell r="W59">
            <v>0.6511892470522035</v>
          </cell>
          <cell r="X59">
            <v>0.7646467085183772</v>
          </cell>
          <cell r="Y59">
            <v>1</v>
          </cell>
          <cell r="Z59">
            <v>0</v>
          </cell>
        </row>
        <row r="65">
          <cell r="B65">
            <v>1</v>
          </cell>
          <cell r="C65">
            <v>2</v>
          </cell>
          <cell r="D65">
            <v>3</v>
          </cell>
          <cell r="E65">
            <v>4</v>
          </cell>
          <cell r="F65">
            <v>5</v>
          </cell>
          <cell r="G65">
            <v>6</v>
          </cell>
          <cell r="H65">
            <v>7</v>
          </cell>
          <cell r="I65">
            <v>8</v>
          </cell>
          <cell r="J65">
            <v>9</v>
          </cell>
          <cell r="K65">
            <v>10</v>
          </cell>
          <cell r="L65">
            <v>11</v>
          </cell>
          <cell r="M65">
            <v>12</v>
          </cell>
          <cell r="N65">
            <v>13</v>
          </cell>
          <cell r="O65">
            <v>14</v>
          </cell>
          <cell r="P65">
            <v>15</v>
          </cell>
          <cell r="Q65">
            <v>16</v>
          </cell>
          <cell r="R65">
            <v>17</v>
          </cell>
          <cell r="S65">
            <v>18</v>
          </cell>
          <cell r="T65">
            <v>19</v>
          </cell>
          <cell r="U65">
            <v>20</v>
          </cell>
          <cell r="V65">
            <v>21</v>
          </cell>
          <cell r="W65">
            <v>22</v>
          </cell>
          <cell r="X65">
            <v>23</v>
          </cell>
          <cell r="Y65">
            <v>24</v>
          </cell>
          <cell r="Z65">
            <v>25</v>
          </cell>
        </row>
        <row r="66">
          <cell r="A66">
            <v>1</v>
          </cell>
          <cell r="B66">
            <v>1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2</v>
          </cell>
          <cell r="B67">
            <v>-1.573127167448054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3</v>
          </cell>
          <cell r="B68">
            <v>0.766470002574004</v>
          </cell>
          <cell r="C68">
            <v>-5.8056435710888215</v>
          </cell>
          <cell r="D68">
            <v>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4</v>
          </cell>
          <cell r="B69">
            <v>-0.13892259401313134</v>
          </cell>
          <cell r="C69">
            <v>-7.81987879788201</v>
          </cell>
          <cell r="D69">
            <v>1.2123913008005867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>
            <v>5</v>
          </cell>
          <cell r="B70">
            <v>-0.038771261934472445</v>
          </cell>
          <cell r="C70">
            <v>-2.6825457285545853</v>
          </cell>
          <cell r="D70">
            <v>0.4197794678015424</v>
          </cell>
          <cell r="E70">
            <v>0.3261479208333213</v>
          </cell>
          <cell r="F70">
            <v>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</v>
          </cell>
          <cell r="B71">
            <v>0.01265275160935315</v>
          </cell>
          <cell r="C71">
            <v>-0.6457813890375713</v>
          </cell>
          <cell r="D71">
            <v>0.10044210718899292</v>
          </cell>
          <cell r="E71">
            <v>0.080826689288521</v>
          </cell>
          <cell r="F71">
            <v>0.34432289748691586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7</v>
          </cell>
          <cell r="B72">
            <v>0.020948490360757712</v>
          </cell>
          <cell r="C72">
            <v>-0.5915080559360284</v>
          </cell>
          <cell r="D72">
            <v>0.09181114696556368</v>
          </cell>
          <cell r="E72">
            <v>0.07532660311981207</v>
          </cell>
          <cell r="F72">
            <v>0.3842787662690223</v>
          </cell>
          <cell r="G72">
            <v>3.2087349654554456</v>
          </cell>
          <cell r="H72">
            <v>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8</v>
          </cell>
          <cell r="B73">
            <v>-0.0008234602579885048</v>
          </cell>
          <cell r="C73">
            <v>-0.3848444402626998</v>
          </cell>
          <cell r="D73">
            <v>0.061488902759047774</v>
          </cell>
          <cell r="E73">
            <v>0.05144784732089455</v>
          </cell>
          <cell r="F73">
            <v>0.3533239496803387</v>
          </cell>
          <cell r="G73">
            <v>16.051589222591364</v>
          </cell>
          <cell r="H73">
            <v>-7.63919973706134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9</v>
          </cell>
          <cell r="B74">
            <v>0.008259242725781121</v>
          </cell>
          <cell r="C74">
            <v>-0.48512226305244216</v>
          </cell>
          <cell r="D74">
            <v>0.07918157481856947</v>
          </cell>
          <cell r="E74">
            <v>0.05447142433843816</v>
          </cell>
          <cell r="F74">
            <v>0.5064035235155386</v>
          </cell>
          <cell r="G74">
            <v>-328.7955696285036</v>
          </cell>
          <cell r="H74">
            <v>18.67787809851682</v>
          </cell>
          <cell r="I74">
            <v>-3.8492450565686713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10</v>
          </cell>
          <cell r="B75">
            <v>0.006332126039173918</v>
          </cell>
          <cell r="C75">
            <v>-0.6915629709100574</v>
          </cell>
          <cell r="D75">
            <v>0.11167606099660429</v>
          </cell>
          <cell r="E75">
            <v>0.08008896530205362</v>
          </cell>
          <cell r="F75">
            <v>0.814298699818227</v>
          </cell>
          <cell r="G75">
            <v>632.6083957915937</v>
          </cell>
          <cell r="H75">
            <v>-17.62835079825012</v>
          </cell>
          <cell r="I75">
            <v>4.600072744842983</v>
          </cell>
          <cell r="J75">
            <v>-2.2419678636994895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11</v>
          </cell>
          <cell r="B76">
            <v>0.006673338509274705</v>
          </cell>
          <cell r="C76">
            <v>-0.8904302326378144</v>
          </cell>
          <cell r="D76">
            <v>0.1428823678929939</v>
          </cell>
          <cell r="E76">
            <v>0.10595528318305905</v>
          </cell>
          <cell r="F76">
            <v>2.0685546849712533</v>
          </cell>
          <cell r="G76">
            <v>-406.6671622888733</v>
          </cell>
          <cell r="H76">
            <v>6.2603090589501</v>
          </cell>
          <cell r="I76">
            <v>-2.0341345237928072</v>
          </cell>
          <cell r="J76">
            <v>1.597023056051421</v>
          </cell>
          <cell r="K76">
            <v>-1.7536430388057576</v>
          </cell>
          <cell r="L76">
            <v>1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12</v>
          </cell>
          <cell r="B77">
            <v>0.0030473536225434283</v>
          </cell>
          <cell r="C77">
            <v>-1.4671741741105628</v>
          </cell>
          <cell r="D77">
            <v>0.23115798837885976</v>
          </cell>
          <cell r="E77">
            <v>0.18724289341931846</v>
          </cell>
          <cell r="F77">
            <v>32.84346246479828</v>
          </cell>
          <cell r="G77">
            <v>78.75123925424465</v>
          </cell>
          <cell r="H77">
            <v>-0.43482055251649526</v>
          </cell>
          <cell r="I77">
            <v>0.22244207638330668</v>
          </cell>
          <cell r="J77">
            <v>-0.35241784080288613</v>
          </cell>
          <cell r="K77">
            <v>0.9243659191284981</v>
          </cell>
          <cell r="L77">
            <v>-1.5707588900827187</v>
          </cell>
          <cell r="M77">
            <v>1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13</v>
          </cell>
          <cell r="B78">
            <v>0.005199191978841237</v>
          </cell>
          <cell r="C78">
            <v>-2.2242175165685842</v>
          </cell>
          <cell r="D78">
            <v>0.34298218884082804</v>
          </cell>
          <cell r="E78">
            <v>0.31368459050470676</v>
          </cell>
          <cell r="F78">
            <v>-62.08748003535466</v>
          </cell>
          <cell r="G78">
            <v>1.8999771350592287</v>
          </cell>
          <cell r="H78">
            <v>-0.03881195868580157</v>
          </cell>
          <cell r="I78">
            <v>0.015205701899968926</v>
          </cell>
          <cell r="J78">
            <v>-0.0045378884164260615</v>
          </cell>
          <cell r="K78">
            <v>-0.11201732920488061</v>
          </cell>
          <cell r="L78">
            <v>0.6904413213630647</v>
          </cell>
          <cell r="M78">
            <v>-1.4819147266587178</v>
          </cell>
          <cell r="N78">
            <v>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14</v>
          </cell>
          <cell r="B79">
            <v>0.027871665294199693</v>
          </cell>
          <cell r="C79">
            <v>-4.086293754540497</v>
          </cell>
          <cell r="D79">
            <v>0.6112840724763178</v>
          </cell>
          <cell r="E79">
            <v>0.6780427608224254</v>
          </cell>
          <cell r="F79">
            <v>32.14134655427138</v>
          </cell>
          <cell r="G79">
            <v>-0.31880395395581046</v>
          </cell>
          <cell r="H79">
            <v>-0.05941176365751491</v>
          </cell>
          <cell r="I79">
            <v>-0.006388949347599064</v>
          </cell>
          <cell r="J79">
            <v>-0.0008262341176958113</v>
          </cell>
          <cell r="K79">
            <v>-0.011262004137416928</v>
          </cell>
          <cell r="L79">
            <v>-0.04485377754997278</v>
          </cell>
          <cell r="M79">
            <v>0.6363338614637674</v>
          </cell>
          <cell r="N79">
            <v>-1.517977543668773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15</v>
          </cell>
          <cell r="B80">
            <v>0.15779202293495978</v>
          </cell>
          <cell r="C80">
            <v>-7.421507777406174</v>
          </cell>
          <cell r="D80">
            <v>1.0531492331284709</v>
          </cell>
          <cell r="E80">
            <v>1.742192452649985</v>
          </cell>
          <cell r="F80">
            <v>-4.435479828090624</v>
          </cell>
          <cell r="G80">
            <v>-2.1436300186772095</v>
          </cell>
          <cell r="H80">
            <v>0.7473256124645828</v>
          </cell>
          <cell r="I80">
            <v>-0.11288606441197753</v>
          </cell>
          <cell r="J80">
            <v>-0.0006029161894217385</v>
          </cell>
          <cell r="K80">
            <v>-0.001644031161559564</v>
          </cell>
          <cell r="L80">
            <v>-0.002770017885727932</v>
          </cell>
          <cell r="M80">
            <v>-0.06023240811130258</v>
          </cell>
          <cell r="N80">
            <v>0.6224580417138269</v>
          </cell>
          <cell r="O80">
            <v>-1.3903434496346303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16</v>
          </cell>
          <cell r="B81">
            <v>-0.5790052453749148</v>
          </cell>
          <cell r="C81">
            <v>-20.506314864558384</v>
          </cell>
          <cell r="D81">
            <v>2.598212319404544</v>
          </cell>
          <cell r="E81">
            <v>17.107755943099832</v>
          </cell>
          <cell r="F81">
            <v>-0.7660142112505219</v>
          </cell>
          <cell r="G81">
            <v>36.0871312732954</v>
          </cell>
          <cell r="H81">
            <v>-1.3685945209232329</v>
          </cell>
          <cell r="I81">
            <v>0.3286599848205802</v>
          </cell>
          <cell r="J81">
            <v>-0.11702133427200312</v>
          </cell>
          <cell r="K81">
            <v>-0.0027082085480747754</v>
          </cell>
          <cell r="L81">
            <v>-0.0006229363907833734</v>
          </cell>
          <cell r="M81">
            <v>-0.007758506261917668</v>
          </cell>
          <cell r="N81">
            <v>-0.021720056778873155</v>
          </cell>
          <cell r="O81">
            <v>0.5281402660249179</v>
          </cell>
          <cell r="P81">
            <v>-1.450953059763364</v>
          </cell>
          <cell r="Q81">
            <v>1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17</v>
          </cell>
          <cell r="B82">
            <v>0.39400739602502366</v>
          </cell>
          <cell r="C82">
            <v>-227.13663507191637</v>
          </cell>
          <cell r="D82">
            <v>14.579294298214204</v>
          </cell>
          <cell r="E82">
            <v>-35.56751812599654</v>
          </cell>
          <cell r="F82">
            <v>-0.459432322840484</v>
          </cell>
          <cell r="G82">
            <v>-36.117039417285696</v>
          </cell>
          <cell r="H82">
            <v>0.563943874805674</v>
          </cell>
          <cell r="I82">
            <v>-0.18418774220935638</v>
          </cell>
          <cell r="J82">
            <v>0.14012239110570077</v>
          </cell>
          <cell r="K82">
            <v>-0.11847185010889935</v>
          </cell>
          <cell r="L82">
            <v>-0.0006004319080001005</v>
          </cell>
          <cell r="M82">
            <v>-0.0014972650336626937</v>
          </cell>
          <cell r="N82">
            <v>-0.0022007779969905527</v>
          </cell>
          <cell r="O82">
            <v>-0.03209072106184407</v>
          </cell>
          <cell r="P82">
            <v>0.574143851857987</v>
          </cell>
          <cell r="Q82">
            <v>-1.3847289679288814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18</v>
          </cell>
          <cell r="B83">
            <v>-0.07766959020759759</v>
          </cell>
          <cell r="C83">
            <v>437.38237851227115</v>
          </cell>
          <cell r="D83">
            <v>-45.46141050519587</v>
          </cell>
          <cell r="E83">
            <v>17.924754539626353</v>
          </cell>
          <cell r="F83">
            <v>-0.6325152186426507</v>
          </cell>
          <cell r="G83">
            <v>6.976037146490773</v>
          </cell>
          <cell r="H83">
            <v>-0.048455748636537246</v>
          </cell>
          <cell r="I83">
            <v>0.021008048829528725</v>
          </cell>
          <cell r="J83">
            <v>-0.031224330431878902</v>
          </cell>
          <cell r="K83">
            <v>0.08525209029701909</v>
          </cell>
          <cell r="L83">
            <v>-0.12169329725183006</v>
          </cell>
          <cell r="M83">
            <v>-0.00039475757158039253</v>
          </cell>
          <cell r="N83">
            <v>-0.0004522219806066604</v>
          </cell>
          <cell r="O83">
            <v>-0.003599639546281105</v>
          </cell>
          <cell r="P83">
            <v>-0.02836600678132543</v>
          </cell>
          <cell r="Q83">
            <v>0.5134396148188444</v>
          </cell>
          <cell r="R83">
            <v>-1.3674671353238728</v>
          </cell>
          <cell r="S83">
            <v>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19</v>
          </cell>
          <cell r="B84">
            <v>-0.010317065124616514</v>
          </cell>
          <cell r="C84">
            <v>-204.6470203091327</v>
          </cell>
          <cell r="D84">
            <v>28.739222829225447</v>
          </cell>
          <cell r="E84">
            <v>-1.994398149028154</v>
          </cell>
          <cell r="F84">
            <v>-4.2700221100420785</v>
          </cell>
          <cell r="G84">
            <v>-0.185205287076347</v>
          </cell>
          <cell r="H84">
            <v>-0.01093341888128455</v>
          </cell>
          <cell r="I84">
            <v>0.0017492904055322353</v>
          </cell>
          <cell r="J84">
            <v>0.001337749871583957</v>
          </cell>
          <cell r="K84">
            <v>-0.011417505170489265</v>
          </cell>
          <cell r="L84">
            <v>0.06124993249917652</v>
          </cell>
          <cell r="M84">
            <v>-0.11439571162415599</v>
          </cell>
          <cell r="N84">
            <v>-0.007927917271447728</v>
          </cell>
          <cell r="O84">
            <v>-0.0007307923253471637</v>
          </cell>
          <cell r="P84">
            <v>-0.003161833125319305</v>
          </cell>
          <cell r="Q84">
            <v>-0.021384829899387378</v>
          </cell>
          <cell r="R84">
            <v>0.49396441371652294</v>
          </cell>
          <cell r="S84">
            <v>-1.3340996901422253</v>
          </cell>
          <cell r="T84">
            <v>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20</v>
          </cell>
          <cell r="B85">
            <v>-0.007036321280916586</v>
          </cell>
          <cell r="C85">
            <v>18.71059774305351</v>
          </cell>
          <cell r="D85">
            <v>-4.559740510527743</v>
          </cell>
          <cell r="E85">
            <v>-0.3935384287016026</v>
          </cell>
          <cell r="F85">
            <v>2.8524796881756718</v>
          </cell>
          <cell r="G85">
            <v>-0.2753060916829248</v>
          </cell>
          <cell r="H85">
            <v>-0.006951914762200722</v>
          </cell>
          <cell r="I85">
            <v>0.0006012752511339889</v>
          </cell>
          <cell r="J85">
            <v>0.0014224402705524553</v>
          </cell>
          <cell r="K85">
            <v>-0.0018186616193171822</v>
          </cell>
          <cell r="L85">
            <v>-0.007049552709098948</v>
          </cell>
          <cell r="M85">
            <v>0.05412064322612111</v>
          </cell>
          <cell r="N85">
            <v>-0.12255632996949131</v>
          </cell>
          <cell r="O85">
            <v>-0.00019396583763519337</v>
          </cell>
          <cell r="P85">
            <v>-0.0006576626489470175</v>
          </cell>
          <cell r="Q85">
            <v>-0.002583234869154141</v>
          </cell>
          <cell r="R85">
            <v>-0.015982807136829875</v>
          </cell>
          <cell r="S85">
            <v>0.461898415364299</v>
          </cell>
          <cell r="T85">
            <v>-1.3082344444905551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21</v>
          </cell>
          <cell r="B86">
            <v>-0.011983044574088934</v>
          </cell>
          <cell r="C86">
            <v>4.743399120516982</v>
          </cell>
          <cell r="D86">
            <v>-0.7953394396722289</v>
          </cell>
          <cell r="E86">
            <v>-0.37890905676587283</v>
          </cell>
          <cell r="F86">
            <v>-0.5564184245866542</v>
          </cell>
          <cell r="G86">
            <v>-0.2109636288028953</v>
          </cell>
          <cell r="H86">
            <v>-0.004775746686423959</v>
          </cell>
          <cell r="I86">
            <v>0.0008966343886451486</v>
          </cell>
          <cell r="J86">
            <v>0.00119862667436992</v>
          </cell>
          <cell r="K86">
            <v>-0.0008283069088349364</v>
          </cell>
          <cell r="L86">
            <v>-0.0026542516315496653</v>
          </cell>
          <cell r="M86">
            <v>-0.01108711358833751</v>
          </cell>
          <cell r="N86">
            <v>0.05794943488028461</v>
          </cell>
          <cell r="O86">
            <v>-0.11871480716324556</v>
          </cell>
          <cell r="P86">
            <v>-0.008259640578548173</v>
          </cell>
          <cell r="Q86">
            <v>-0.0005566688917758507</v>
          </cell>
          <cell r="R86">
            <v>-0.002040477741373364</v>
          </cell>
          <cell r="S86">
            <v>-0.010908824247292812</v>
          </cell>
          <cell r="T86">
            <v>0.43857420260041485</v>
          </cell>
          <cell r="U86">
            <v>-1.2838773811774014</v>
          </cell>
          <cell r="V86">
            <v>1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22</v>
          </cell>
          <cell r="B87">
            <v>-0.026722379355653615</v>
          </cell>
          <cell r="C87">
            <v>4.3172809184935845</v>
          </cell>
          <cell r="D87">
            <v>-0.6792687743889964</v>
          </cell>
          <cell r="E87">
            <v>-0.6790292468371871</v>
          </cell>
          <cell r="F87">
            <v>-0.1502536491901002</v>
          </cell>
          <cell r="G87">
            <v>-0.15506837466223447</v>
          </cell>
          <cell r="H87">
            <v>-0.021864421796939194</v>
          </cell>
          <cell r="I87">
            <v>0.0033847504912219994</v>
          </cell>
          <cell r="J87">
            <v>0.0011362917228748062</v>
          </cell>
          <cell r="K87">
            <v>-0.0005828285055141022</v>
          </cell>
          <cell r="L87">
            <v>-0.001987377879443424</v>
          </cell>
          <cell r="M87">
            <v>-0.0050240242637072784</v>
          </cell>
          <cell r="N87">
            <v>-0.005111777708292216</v>
          </cell>
          <cell r="O87">
            <v>0.04348969738434664</v>
          </cell>
          <cell r="P87">
            <v>-0.11909199044923696</v>
          </cell>
          <cell r="Q87">
            <v>-0.0073036450494395125</v>
          </cell>
          <cell r="R87">
            <v>-0.0004415614360672259</v>
          </cell>
          <cell r="S87">
            <v>-0.0014216164966534878</v>
          </cell>
          <cell r="T87">
            <v>-0.008175035701810794</v>
          </cell>
          <cell r="U87">
            <v>0.41518728985275344</v>
          </cell>
          <cell r="V87">
            <v>-1.2531533400316661</v>
          </cell>
          <cell r="W87">
            <v>1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23</v>
          </cell>
          <cell r="B88">
            <v>0.04153889148345434</v>
          </cell>
          <cell r="C88">
            <v>8.514577244964597</v>
          </cell>
          <cell r="D88">
            <v>-1.0827608970648461</v>
          </cell>
          <cell r="E88">
            <v>-2.523157916612472</v>
          </cell>
          <cell r="F88">
            <v>-0.08222211734240312</v>
          </cell>
          <cell r="G88">
            <v>-0.9474141023342352</v>
          </cell>
          <cell r="H88">
            <v>0.01159730790649335</v>
          </cell>
          <cell r="I88">
            <v>-0.004483808042645513</v>
          </cell>
          <cell r="J88">
            <v>0.0035988147623582825</v>
          </cell>
          <cell r="K88">
            <v>-0.00021802822706732164</v>
          </cell>
          <cell r="L88">
            <v>-0.0015786570623282077</v>
          </cell>
          <cell r="M88">
            <v>-0.003644823843807444</v>
          </cell>
          <cell r="N88">
            <v>-0.002726300676238174</v>
          </cell>
          <cell r="O88">
            <v>-0.009799363630379672</v>
          </cell>
          <cell r="P88">
            <v>0.052041024308418025</v>
          </cell>
          <cell r="Q88">
            <v>-0.12101502058527294</v>
          </cell>
          <cell r="R88">
            <v>-0.008472560790182227</v>
          </cell>
          <cell r="S88">
            <v>-0.00031603008672486955</v>
          </cell>
          <cell r="T88">
            <v>-0.0011199535775160046</v>
          </cell>
          <cell r="U88">
            <v>-0.003991518146528466</v>
          </cell>
          <cell r="V88">
            <v>0.3888621584257924</v>
          </cell>
          <cell r="W88">
            <v>-1.2277107888214127</v>
          </cell>
          <cell r="X88">
            <v>1</v>
          </cell>
          <cell r="Y88">
            <v>0</v>
          </cell>
          <cell r="Z88">
            <v>0</v>
          </cell>
        </row>
        <row r="89">
          <cell r="A89">
            <v>24</v>
          </cell>
          <cell r="B89">
            <v>-0.004085380511494087</v>
          </cell>
          <cell r="C89">
            <v>34.502611508583186</v>
          </cell>
          <cell r="D89">
            <v>-2.68765475176185</v>
          </cell>
          <cell r="E89">
            <v>1.782514838506125</v>
          </cell>
          <cell r="F89">
            <v>-0.04764487979324952</v>
          </cell>
          <cell r="G89">
            <v>-0.04914251484516596</v>
          </cell>
          <cell r="H89">
            <v>-0.0007288234862748401</v>
          </cell>
          <cell r="I89">
            <v>-0.00018725530383081665</v>
          </cell>
          <cell r="J89">
            <v>8.739963717286586E-05</v>
          </cell>
          <cell r="K89">
            <v>0.002413745693408603</v>
          </cell>
          <cell r="L89">
            <v>-0.0011766024455507169</v>
          </cell>
          <cell r="M89">
            <v>-0.002752918509865644</v>
          </cell>
          <cell r="N89">
            <v>-0.0020132196444546655</v>
          </cell>
          <cell r="O89">
            <v>-0.005531604869492277</v>
          </cell>
          <cell r="P89">
            <v>-0.007330709756582196</v>
          </cell>
          <cell r="Q89">
            <v>0.0456188522723617</v>
          </cell>
          <cell r="R89">
            <v>-0.12556880922176675</v>
          </cell>
          <cell r="S89">
            <v>-0.0013184904509677062</v>
          </cell>
          <cell r="T89">
            <v>-0.0002442328283822812</v>
          </cell>
          <cell r="U89">
            <v>-0.0005459575381284795</v>
          </cell>
          <cell r="V89">
            <v>-0.0014173615980210474</v>
          </cell>
          <cell r="W89">
            <v>0.3597112595272263</v>
          </cell>
          <cell r="X89">
            <v>-1.1871075381698235</v>
          </cell>
          <cell r="Y89">
            <v>1</v>
          </cell>
          <cell r="Z89">
            <v>0</v>
          </cell>
        </row>
        <row r="90">
          <cell r="A90">
            <v>25</v>
          </cell>
          <cell r="B90">
            <v>0.01767103692556172</v>
          </cell>
          <cell r="C90">
            <v>-21.68436413028771</v>
          </cell>
          <cell r="D90">
            <v>3.891219019718962</v>
          </cell>
          <cell r="E90">
            <v>0.02609817192698397</v>
          </cell>
          <cell r="F90">
            <v>0.1790115681467995</v>
          </cell>
          <cell r="G90">
            <v>-0.7177994820310756</v>
          </cell>
          <cell r="H90">
            <v>0.0018454527004940673</v>
          </cell>
          <cell r="I90">
            <v>-0.0025071076360127253</v>
          </cell>
          <cell r="J90">
            <v>0.0026716378337672732</v>
          </cell>
          <cell r="K90">
            <v>0.002580037278885828</v>
          </cell>
          <cell r="L90">
            <v>0.004054538934762692</v>
          </cell>
          <cell r="M90">
            <v>-0.001752249222833398</v>
          </cell>
          <cell r="N90">
            <v>0.0022786691010559038</v>
          </cell>
          <cell r="O90">
            <v>-0.010625619340409181</v>
          </cell>
          <cell r="P90">
            <v>-0.008363973063082066</v>
          </cell>
          <cell r="Q90">
            <v>-0.021486099867294807</v>
          </cell>
          <cell r="R90">
            <v>0.026008937933569287</v>
          </cell>
          <cell r="S90">
            <v>-0.11383376394043485</v>
          </cell>
          <cell r="T90">
            <v>-0.12080053600215065</v>
          </cell>
          <cell r="U90">
            <v>-0.12677243299069502</v>
          </cell>
          <cell r="V90">
            <v>-0.13429145679610535</v>
          </cell>
          <cell r="W90">
            <v>-0.13200047070581364</v>
          </cell>
          <cell r="X90">
            <v>0.18710753816982356</v>
          </cell>
          <cell r="Y90">
            <v>-1</v>
          </cell>
          <cell r="Z90">
            <v>1</v>
          </cell>
        </row>
        <row r="95">
          <cell r="B95">
            <v>0.2144358512533948</v>
          </cell>
          <cell r="C95">
            <v>0.14554342312029256</v>
          </cell>
          <cell r="D95">
            <v>0.13780107860743707</v>
          </cell>
          <cell r="E95">
            <v>0.1807709198590968</v>
          </cell>
          <cell r="F95">
            <v>0.44825265982324447</v>
          </cell>
          <cell r="G95">
            <v>0.8299085508945632</v>
          </cell>
          <cell r="H95">
            <v>0.923080939049155</v>
          </cell>
          <cell r="I95">
            <v>0.8883778140212797</v>
          </cell>
          <cell r="J95">
            <v>0.8144592385020154</v>
          </cell>
          <cell r="K95">
            <v>0.7008651346556201</v>
          </cell>
          <cell r="L95">
            <v>0.5765535175719347</v>
          </cell>
          <cell r="M95">
            <v>0.4639135862867063</v>
          </cell>
          <cell r="N95">
            <v>0.37323950010180457</v>
          </cell>
          <cell r="O95">
            <v>0.2982332889757656</v>
          </cell>
          <cell r="P95">
            <v>0.2381450870916631</v>
          </cell>
          <cell r="Q95">
            <v>0.19116767730070722</v>
          </cell>
          <cell r="R95">
            <v>0.15261269944617287</v>
          </cell>
          <cell r="S95">
            <v>0.12183138580652308</v>
          </cell>
          <cell r="T95">
            <v>0.09718358311341141</v>
          </cell>
          <cell r="U95">
            <v>0.07758154882030255</v>
          </cell>
          <cell r="V95">
            <v>0.061933237395521944</v>
          </cell>
          <cell r="W95">
            <v>0.04944120636098145</v>
          </cell>
          <cell r="X95">
            <v>0.039468835942517634</v>
          </cell>
          <cell r="Y95">
            <v>0.03164383260344286</v>
          </cell>
          <cell r="Z95">
            <v>0</v>
          </cell>
        </row>
        <row r="100">
          <cell r="B100">
            <v>1.0000000000000004</v>
          </cell>
          <cell r="C100">
            <v>-7.057427063739378E-17</v>
          </cell>
          <cell r="D100">
            <v>2.349608574942442E-16</v>
          </cell>
          <cell r="E100">
            <v>-2.1753244224055027E-16</v>
          </cell>
          <cell r="F100">
            <v>1.0586148524465947E-16</v>
          </cell>
          <cell r="G100">
            <v>3.13065977705243E-17</v>
          </cell>
          <cell r="H100">
            <v>-2.662674552647685E-17</v>
          </cell>
          <cell r="I100">
            <v>-1.1618943502462624E-16</v>
          </cell>
          <cell r="J100">
            <v>3.582507579925976E-17</v>
          </cell>
          <cell r="K100">
            <v>1.3410197292425614E-16</v>
          </cell>
          <cell r="L100">
            <v>1.9042157406813744E-17</v>
          </cell>
          <cell r="M100">
            <v>-4.744401930172238E-17</v>
          </cell>
          <cell r="N100">
            <v>6.374281504823246E-17</v>
          </cell>
          <cell r="O100">
            <v>1.8719408976189783E-17</v>
          </cell>
          <cell r="P100">
            <v>2.9370107186780524E-17</v>
          </cell>
          <cell r="Q100">
            <v>-2.7433616603036753E-17</v>
          </cell>
          <cell r="R100">
            <v>-2.265693982980212E-16</v>
          </cell>
          <cell r="S100">
            <v>-1.0327949779966777E-17</v>
          </cell>
          <cell r="T100">
            <v>0</v>
          </cell>
          <cell r="U100">
            <v>1.4022935936917767E-16</v>
          </cell>
        </row>
        <row r="101">
          <cell r="B101">
            <v>1.5731271674480547</v>
          </cell>
          <cell r="C101">
            <v>0.9999999999999999</v>
          </cell>
          <cell r="D101">
            <v>3.6962330821108625E-16</v>
          </cell>
          <cell r="E101">
            <v>-3.4220619468993427E-16</v>
          </cell>
          <cell r="F101">
            <v>1.6653357842477512E-16</v>
          </cell>
          <cell r="G101">
            <v>4.924925947318045E-17</v>
          </cell>
          <cell r="H101">
            <v>-4.188725676842667E-17</v>
          </cell>
          <cell r="I101">
            <v>-1.8278075680768E-16</v>
          </cell>
          <cell r="J101">
            <v>5.635740001570134E-17</v>
          </cell>
          <cell r="K101">
            <v>2.109594568155307E-16</v>
          </cell>
          <cell r="L101">
            <v>2.995573514348089E-17</v>
          </cell>
          <cell r="M101">
            <v>-7.463547569646934E-17</v>
          </cell>
          <cell r="N101">
            <v>1.0027555408199112E-16</v>
          </cell>
          <cell r="O101">
            <v>2.944801081901511E-17</v>
          </cell>
          <cell r="P101">
            <v>4.620291352638578E-17</v>
          </cell>
          <cell r="Q101">
            <v>-4.3156567579591113E-17</v>
          </cell>
          <cell r="R101">
            <v>-3.5642247577497605E-16</v>
          </cell>
          <cell r="S101">
            <v>-1.624717838290489E-17</v>
          </cell>
          <cell r="T101">
            <v>0</v>
          </cell>
          <cell r="U101">
            <v>2.2059861489748972E-16</v>
          </cell>
        </row>
        <row r="102">
          <cell r="B102">
            <v>8.36654562362596</v>
          </cell>
          <cell r="C102">
            <v>5.8056435710888215</v>
          </cell>
          <cell r="D102">
            <v>1.000000000000002</v>
          </cell>
          <cell r="E102">
            <v>-1.4300233561893708E-15</v>
          </cell>
          <cell r="F102">
            <v>8.259617660748952E-16</v>
          </cell>
          <cell r="G102">
            <v>8.506173411816085E-16</v>
          </cell>
          <cell r="H102">
            <v>-1.6026123819363639E-16</v>
          </cell>
          <cell r="I102">
            <v>-8.81436810065E-16</v>
          </cell>
          <cell r="J102">
            <v>2.7121132617384616E-16</v>
          </cell>
          <cell r="K102">
            <v>1.0848453046953846E-15</v>
          </cell>
          <cell r="L102">
            <v>9.862230042685316E-17</v>
          </cell>
          <cell r="M102">
            <v>-3.513419452706644E-16</v>
          </cell>
          <cell r="N102">
            <v>6.102254838911539E-16</v>
          </cell>
          <cell r="O102">
            <v>1.8491681330034967E-16</v>
          </cell>
          <cell r="P102">
            <v>2.8353911372720284E-16</v>
          </cell>
          <cell r="Q102">
            <v>-2.219001759604196E-16</v>
          </cell>
          <cell r="R102">
            <v>-1.701234682363217E-15</v>
          </cell>
          <cell r="S102">
            <v>-1.4793345064027973E-16</v>
          </cell>
          <cell r="T102">
            <v>0</v>
          </cell>
          <cell r="U102">
            <v>1.1732353329340652E-15</v>
          </cell>
        </row>
        <row r="103">
          <cell r="B103">
            <v>2.2970592452770235</v>
          </cell>
          <cell r="C103">
            <v>0.7811670367450723</v>
          </cell>
          <cell r="D103">
            <v>-1.2123913008005873</v>
          </cell>
          <cell r="E103">
            <v>0.9999999999999991</v>
          </cell>
          <cell r="F103">
            <v>5.969891427198518E-16</v>
          </cell>
          <cell r="G103">
            <v>-1.088529577337588E-15</v>
          </cell>
          <cell r="H103">
            <v>-8.386078360876917E-17</v>
          </cell>
          <cell r="I103">
            <v>-4.2843727071410787E-16</v>
          </cell>
          <cell r="J103">
            <v>5.563042080977757E-17</v>
          </cell>
          <cell r="K103">
            <v>3.2257341021788936E-16</v>
          </cell>
          <cell r="L103">
            <v>2.0508528268679194E-16</v>
          </cell>
          <cell r="M103">
            <v>-1.41151813994958E-16</v>
          </cell>
          <cell r="N103">
            <v>-9.13335267026199E-18</v>
          </cell>
          <cell r="O103">
            <v>-2.4909143646169062E-17</v>
          </cell>
          <cell r="P103">
            <v>9.13335267026199E-18</v>
          </cell>
          <cell r="Q103">
            <v>8.136986924415226E-17</v>
          </cell>
          <cell r="R103">
            <v>-9.938748314821456E-16</v>
          </cell>
          <cell r="S103">
            <v>1.9263071086370742E-16</v>
          </cell>
          <cell r="T103">
            <v>0</v>
          </cell>
          <cell r="U103">
            <v>3.221151463982433E-16</v>
          </cell>
        </row>
        <row r="104">
          <cell r="B104">
            <v>-0.002528340655663829</v>
          </cell>
          <cell r="C104">
            <v>-0.009320244820458031</v>
          </cell>
          <cell r="D104">
            <v>-0.024360565809025295</v>
          </cell>
          <cell r="E104">
            <v>-0.3261479208333206</v>
          </cell>
          <cell r="F104">
            <v>1.0000000000000002</v>
          </cell>
          <cell r="G104">
            <v>1.1372694835185313E-16</v>
          </cell>
          <cell r="H104">
            <v>-5.922405563889183E-18</v>
          </cell>
          <cell r="I104">
            <v>-5.556445597441314E-17</v>
          </cell>
          <cell r="J104">
            <v>-4.570309199303162E-17</v>
          </cell>
          <cell r="K104">
            <v>2.924886144052818E-17</v>
          </cell>
          <cell r="L104">
            <v>-1.5469490948130353E-16</v>
          </cell>
          <cell r="M104">
            <v>-1.6349471020123323E-16</v>
          </cell>
          <cell r="N104">
            <v>-3.076577946939225E-16</v>
          </cell>
          <cell r="O104">
            <v>5.028457554245532E-18</v>
          </cell>
          <cell r="P104">
            <v>-7.917027060406578E-17</v>
          </cell>
          <cell r="Q104">
            <v>-6.88898684931638E-17</v>
          </cell>
          <cell r="R104">
            <v>6.034149065094639E-17</v>
          </cell>
          <cell r="S104">
            <v>-3.603727913875965E-17</v>
          </cell>
          <cell r="T104">
            <v>0</v>
          </cell>
          <cell r="U104">
            <v>-3.545475904105836E-19</v>
          </cell>
        </row>
        <row r="105">
          <cell r="B105">
            <v>-0.021903104926785367</v>
          </cell>
          <cell r="C105">
            <v>0.0027203435096192978</v>
          </cell>
          <cell r="D105">
            <v>0.00593936838070616</v>
          </cell>
          <cell r="E105">
            <v>0.031473507822141075</v>
          </cell>
          <cell r="F105">
            <v>-0.3443228974869169</v>
          </cell>
          <cell r="G105">
            <v>1.0000000000000002</v>
          </cell>
          <cell r="H105">
            <v>1.6059148580602175E-16</v>
          </cell>
          <cell r="I105">
            <v>3.6810471861547317E-17</v>
          </cell>
          <cell r="J105">
            <v>1.5717009413598765E-16</v>
          </cell>
          <cell r="K105">
            <v>-1.040816143308973E-18</v>
          </cell>
          <cell r="L105">
            <v>2.0757768387497912E-16</v>
          </cell>
          <cell r="M105">
            <v>4.474343811852019E-17</v>
          </cell>
          <cell r="N105">
            <v>1.858439617994799E-16</v>
          </cell>
          <cell r="O105">
            <v>7.2404601273667685E-19</v>
          </cell>
          <cell r="P105">
            <v>2.581607999200886E-17</v>
          </cell>
          <cell r="Q105">
            <v>1.4083243467434982E-17</v>
          </cell>
          <cell r="R105">
            <v>9.459222340639388E-18</v>
          </cell>
          <cell r="S105">
            <v>1.5646524631298262E-18</v>
          </cell>
          <cell r="T105">
            <v>0</v>
          </cell>
          <cell r="U105">
            <v>-3.071458372079024E-18</v>
          </cell>
        </row>
        <row r="106">
          <cell r="B106">
            <v>0.03964992849857982</v>
          </cell>
          <cell r="C106">
            <v>-0.005504687702497458</v>
          </cell>
          <cell r="D106">
            <v>-0.01018243944542984</v>
          </cell>
          <cell r="E106">
            <v>-0.050985027515216635</v>
          </cell>
          <cell r="F106">
            <v>0.7205621543041799</v>
          </cell>
          <cell r="G106">
            <v>-3.208734965455447</v>
          </cell>
          <cell r="H106">
            <v>0.9999999999999989</v>
          </cell>
          <cell r="I106">
            <v>-5.662569865368465E-16</v>
          </cell>
          <cell r="J106">
            <v>-7.310923804603078E-16</v>
          </cell>
          <cell r="K106">
            <v>-1.844369479575013E-16</v>
          </cell>
          <cell r="L106">
            <v>-7.057471152442004E-16</v>
          </cell>
          <cell r="M106">
            <v>-6.828634405346933E-17</v>
          </cell>
          <cell r="N106">
            <v>-4.619584850720015E-16</v>
          </cell>
          <cell r="O106">
            <v>-3.737970769282033E-18</v>
          </cell>
          <cell r="P106">
            <v>-5.360797103263013E-17</v>
          </cell>
          <cell r="Q106">
            <v>-2.990376615425626E-17</v>
          </cell>
          <cell r="R106">
            <v>-3.282120675467151E-17</v>
          </cell>
          <cell r="S106">
            <v>1.0028702063927406E-18</v>
          </cell>
          <cell r="T106">
            <v>0</v>
          </cell>
          <cell r="U106">
            <v>5.560084072389589E-18</v>
          </cell>
        </row>
        <row r="107">
          <cell r="B107">
            <v>0.6289709305097705</v>
          </cell>
          <cell r="C107">
            <v>-0.09475175487057057</v>
          </cell>
          <cell r="D107">
            <v>-0.16362879911709935</v>
          </cell>
          <cell r="E107">
            <v>-0.8308966034953681</v>
          </cell>
          <cell r="F107">
            <v>10.67812398040893</v>
          </cell>
          <cell r="G107">
            <v>-40.563756526998134</v>
          </cell>
          <cell r="H107">
            <v>7.639199737061327</v>
          </cell>
          <cell r="I107">
            <v>0.9999999999999953</v>
          </cell>
          <cell r="J107">
            <v>-8.005035236745395E-15</v>
          </cell>
          <cell r="K107">
            <v>-1.446454386837658E-15</v>
          </cell>
          <cell r="L107">
            <v>-8.660893321736169E-15</v>
          </cell>
          <cell r="M107">
            <v>-1.1769779531254368E-15</v>
          </cell>
          <cell r="N107">
            <v>-6.404028189396316E-15</v>
          </cell>
          <cell r="O107">
            <v>-3.962888731062077E-17</v>
          </cell>
          <cell r="P107">
            <v>-7.965406349434774E-16</v>
          </cell>
          <cell r="Q107">
            <v>-4.3591776041682843E-16</v>
          </cell>
          <cell r="R107">
            <v>-4.0421465056833185E-16</v>
          </cell>
          <cell r="S107">
            <v>-1.188866619318623E-17</v>
          </cell>
          <cell r="T107">
            <v>0</v>
          </cell>
          <cell r="U107">
            <v>8.82001906472215E-17</v>
          </cell>
        </row>
        <row r="108">
          <cell r="B108">
            <v>-5.552577364874089</v>
          </cell>
          <cell r="C108">
            <v>0.620120841609074</v>
          </cell>
          <cell r="D108">
            <v>1.5123724091134034</v>
          </cell>
          <cell r="E108">
            <v>8.213008449801363</v>
          </cell>
          <cell r="F108">
            <v>-86.07410287434493</v>
          </cell>
          <cell r="G108">
            <v>232.5880908763263</v>
          </cell>
          <cell r="H108">
            <v>10.727273725507265</v>
          </cell>
          <cell r="I108">
            <v>3.849245056568677</v>
          </cell>
          <cell r="J108">
            <v>1.0000000000000346</v>
          </cell>
          <cell r="K108">
            <v>-2.3082641134245432E-15</v>
          </cell>
          <cell r="L108">
            <v>4.81657778334588E-14</v>
          </cell>
          <cell r="M108">
            <v>1.1541320567122716E-14</v>
          </cell>
          <cell r="N108">
            <v>4.524197662312105E-14</v>
          </cell>
          <cell r="O108">
            <v>1.5388427422830288E-16</v>
          </cell>
          <cell r="P108">
            <v>6.463139517588721E-15</v>
          </cell>
          <cell r="Q108">
            <v>3.539338307250966E-15</v>
          </cell>
          <cell r="R108">
            <v>2.1543798391962404E-15</v>
          </cell>
          <cell r="S108">
            <v>4.616528226849086E-16</v>
          </cell>
          <cell r="T108">
            <v>0</v>
          </cell>
          <cell r="U108">
            <v>-7.78634366724099E-16</v>
          </cell>
        </row>
        <row r="109">
          <cell r="B109">
            <v>-0.8216298897798302</v>
          </cell>
          <cell r="C109">
            <v>-0.0035565769938957444</v>
          </cell>
          <cell r="D109">
            <v>0.21186068129901814</v>
          </cell>
          <cell r="E109">
            <v>1.6117914470540835</v>
          </cell>
          <cell r="F109">
            <v>-12.385940087668018</v>
          </cell>
          <cell r="G109">
            <v>18.8781546709775</v>
          </cell>
          <cell r="H109">
            <v>6.537679253077697</v>
          </cell>
          <cell r="I109">
            <v>4.029810971488102</v>
          </cell>
          <cell r="J109">
            <v>2.2419678636994913</v>
          </cell>
          <cell r="K109">
            <v>0.9999999999999987</v>
          </cell>
          <cell r="L109">
            <v>4.189826341605487E-15</v>
          </cell>
          <cell r="M109">
            <v>1.915349184733937E-15</v>
          </cell>
          <cell r="N109">
            <v>5.42967291208058E-15</v>
          </cell>
          <cell r="O109">
            <v>0</v>
          </cell>
          <cell r="P109">
            <v>9.405732603604154E-16</v>
          </cell>
          <cell r="Q109">
            <v>5.472426242096962E-16</v>
          </cell>
          <cell r="R109">
            <v>1.0260799203931805E-16</v>
          </cell>
          <cell r="S109">
            <v>1.3681065605242405E-16</v>
          </cell>
          <cell r="T109">
            <v>0</v>
          </cell>
          <cell r="U109">
            <v>-1.1521663308239527E-16</v>
          </cell>
        </row>
        <row r="110">
          <cell r="B110">
            <v>-0.4888350632507916</v>
          </cell>
          <cell r="C110">
            <v>-0.051169848493986154</v>
          </cell>
          <cell r="D110">
            <v>0.1384507742129712</v>
          </cell>
          <cell r="E110">
            <v>1.7071111997644681</v>
          </cell>
          <cell r="F110">
            <v>-9.141762255829226</v>
          </cell>
          <cell r="G110">
            <v>5.899698126373106</v>
          </cell>
          <cell r="H110">
            <v>3.6119031042501546</v>
          </cell>
          <cell r="I110">
            <v>2.9536513779138605</v>
          </cell>
          <cell r="J110">
            <v>2.3345882813514045</v>
          </cell>
          <cell r="K110">
            <v>1.753643038805757</v>
          </cell>
          <cell r="L110">
            <v>1.000000000000002</v>
          </cell>
          <cell r="M110">
            <v>1.5138338794206466E-15</v>
          </cell>
          <cell r="N110">
            <v>3.3520607330028603E-15</v>
          </cell>
          <cell r="O110">
            <v>-1.544728448388415E-17</v>
          </cell>
          <cell r="P110">
            <v>7.105750862586709E-16</v>
          </cell>
          <cell r="Q110">
            <v>4.634185345165244E-16</v>
          </cell>
          <cell r="R110">
            <v>-1.235782758710732E-16</v>
          </cell>
          <cell r="S110">
            <v>1.6992012932272562E-16</v>
          </cell>
          <cell r="T110">
            <v>0</v>
          </cell>
          <cell r="U110">
            <v>-6.854902775685141E-17</v>
          </cell>
        </row>
        <row r="111">
          <cell r="B111">
            <v>-0.33901323341283024</v>
          </cell>
          <cell r="C111">
            <v>0.23090095503143068</v>
          </cell>
          <cell r="D111">
            <v>0.9147997809747325</v>
          </cell>
          <cell r="E111">
            <v>12.294649101042259</v>
          </cell>
          <cell r="F111">
            <v>-41.033969345095656</v>
          </cell>
          <cell r="G111">
            <v>2.6614963329866264</v>
          </cell>
          <cell r="H111">
            <v>2.1462447645223746</v>
          </cell>
          <cell r="I111">
            <v>2.048554792663374</v>
          </cell>
          <cell r="J111">
            <v>1.9470944534334083</v>
          </cell>
          <cell r="K111">
            <v>1.830184474107319</v>
          </cell>
          <cell r="L111">
            <v>1.5707588900827256</v>
          </cell>
          <cell r="M111">
            <v>1.000000000000007</v>
          </cell>
          <cell r="N111">
            <v>1.288000955216927E-14</v>
          </cell>
          <cell r="O111">
            <v>-1.8465963515654868E-16</v>
          </cell>
          <cell r="P111">
            <v>3.2315436152396017E-15</v>
          </cell>
          <cell r="Q111">
            <v>2.677564709769956E-15</v>
          </cell>
          <cell r="R111">
            <v>-2.1235858043003098E-15</v>
          </cell>
          <cell r="S111">
            <v>1.338782354884978E-15</v>
          </cell>
          <cell r="T111">
            <v>0</v>
          </cell>
          <cell r="U111">
            <v>-4.753960853916266E-17</v>
          </cell>
        </row>
        <row r="112">
          <cell r="B112">
            <v>-0.5018489030989163</v>
          </cell>
          <cell r="C112">
            <v>-0.2147459261687807</v>
          </cell>
          <cell r="D112">
            <v>-0.19369346043445246</v>
          </cell>
          <cell r="E112">
            <v>-3.3537507832577154</v>
          </cell>
          <cell r="F112">
            <v>6.332256069165629</v>
          </cell>
          <cell r="G112">
            <v>1.6331404764509738</v>
          </cell>
          <cell r="H112">
            <v>1.3904096766625063</v>
          </cell>
          <cell r="I112">
            <v>1.450130960283306</v>
          </cell>
          <cell r="J112">
            <v>1.5292088675946973</v>
          </cell>
          <cell r="K112">
            <v>1.6134070369744724</v>
          </cell>
          <cell r="L112">
            <v>1.6372894098806183</v>
          </cell>
          <cell r="M112">
            <v>1.4819147266587174</v>
          </cell>
          <cell r="N112">
            <v>0.9999999999999982</v>
          </cell>
          <cell r="O112">
            <v>5.927177277624999E-17</v>
          </cell>
          <cell r="P112">
            <v>-5.186280117921874E-16</v>
          </cell>
          <cell r="Q112">
            <v>-6.22353614150625E-16</v>
          </cell>
          <cell r="R112">
            <v>8.001689324793749E-16</v>
          </cell>
          <cell r="S112">
            <v>-4.0008446623968744E-16</v>
          </cell>
          <cell r="T112">
            <v>0</v>
          </cell>
          <cell r="U112">
            <v>-7.037395018168395E-17</v>
          </cell>
        </row>
        <row r="113">
          <cell r="B113">
            <v>-0.7726335998768875</v>
          </cell>
          <cell r="C113">
            <v>-0.16750071759339388</v>
          </cell>
          <cell r="D113">
            <v>0.12769877096196494</v>
          </cell>
          <cell r="E113">
            <v>-3.0064248554548754</v>
          </cell>
          <cell r="F113">
            <v>2.962790044931198</v>
          </cell>
          <cell r="G113">
            <v>1.3238797142527243</v>
          </cell>
          <cell r="H113">
            <v>1.0975987795615538</v>
          </cell>
          <cell r="I113">
            <v>1.085136948093036</v>
          </cell>
          <cell r="J113">
            <v>1.2130929773170864</v>
          </cell>
          <cell r="K113">
            <v>1.3744268162267463</v>
          </cell>
          <cell r="L113">
            <v>1.530695264280572</v>
          </cell>
          <cell r="M113">
            <v>1.613179415236215</v>
          </cell>
          <cell r="N113">
            <v>1.5179775436687726</v>
          </cell>
          <cell r="O113">
            <v>1.0000000000000002</v>
          </cell>
          <cell r="P113">
            <v>-2.552994023026678E-16</v>
          </cell>
          <cell r="Q113">
            <v>-5.105988046053356E-16</v>
          </cell>
          <cell r="R113">
            <v>9.03367115840209E-16</v>
          </cell>
          <cell r="S113">
            <v>-3.9276831123487357E-16</v>
          </cell>
          <cell r="T113">
            <v>0</v>
          </cell>
          <cell r="U113">
            <v>-1.0834591473783651E-16</v>
          </cell>
        </row>
        <row r="114">
          <cell r="B114">
            <v>-2.101071182386513</v>
          </cell>
          <cell r="C114">
            <v>-0.18081450337335137</v>
          </cell>
          <cell r="D114">
            <v>1.3077443835777027</v>
          </cell>
          <cell r="E114">
            <v>-4.516568968645771</v>
          </cell>
          <cell r="F114">
            <v>1.9728718116981276</v>
          </cell>
          <cell r="G114">
            <v>1.134521078527915</v>
          </cell>
          <cell r="H114">
            <v>0.9320954922619122</v>
          </cell>
          <cell r="I114">
            <v>0.8594703968121753</v>
          </cell>
          <cell r="J114">
            <v>0.8627813379823355</v>
          </cell>
          <cell r="K114">
            <v>1.0233852081282342</v>
          </cell>
          <cell r="L114">
            <v>1.2064287826838123</v>
          </cell>
          <cell r="M114">
            <v>1.3806761024275311</v>
          </cell>
          <cell r="N114">
            <v>1.4880520928185181</v>
          </cell>
          <cell r="O114">
            <v>1.3903434496346305</v>
          </cell>
          <cell r="P114">
            <v>0.9999999999999998</v>
          </cell>
          <cell r="Q114">
            <v>-6.731416907574472E-16</v>
          </cell>
          <cell r="R114">
            <v>1.803058100243162E-15</v>
          </cell>
          <cell r="S114">
            <v>-6.731416907574472E-16</v>
          </cell>
          <cell r="T114">
            <v>0</v>
          </cell>
          <cell r="U114">
            <v>-2.9463186589510013E-16</v>
          </cell>
        </row>
        <row r="115">
          <cell r="B115">
            <v>-30.867840864789752</v>
          </cell>
          <cell r="C115">
            <v>-8.127932677573945</v>
          </cell>
          <cell r="D115">
            <v>19.960492608898388</v>
          </cell>
          <cell r="E115">
            <v>-22.266519248944785</v>
          </cell>
          <cell r="F115">
            <v>1.6735306769300013</v>
          </cell>
          <cell r="G115">
            <v>1.1287288705790217</v>
          </cell>
          <cell r="H115">
            <v>0.9527626461114649</v>
          </cell>
          <cell r="I115">
            <v>0.8558746506603535</v>
          </cell>
          <cell r="J115">
            <v>0.7840403732423472</v>
          </cell>
          <cell r="K115">
            <v>0.8120371614631858</v>
          </cell>
          <cell r="L115">
            <v>0.9904214275629492</v>
          </cell>
          <cell r="M115">
            <v>1.1912569881170008</v>
          </cell>
          <cell r="N115">
            <v>1.3791087302081027</v>
          </cell>
          <cell r="O115">
            <v>1.4891828163444003</v>
          </cell>
          <cell r="P115">
            <v>1.4509530597633638</v>
          </cell>
          <cell r="Q115">
            <v>0.9999999999999974</v>
          </cell>
          <cell r="R115">
            <v>1.6164610053655543E-14</v>
          </cell>
          <cell r="S115">
            <v>-4.041152513413886E-15</v>
          </cell>
          <cell r="T115">
            <v>0</v>
          </cell>
          <cell r="U115">
            <v>-4.328577549579182E-15</v>
          </cell>
        </row>
        <row r="116">
          <cell r="B116">
            <v>275.06114504142937</v>
          </cell>
          <cell r="C116">
            <v>159.1142252595594</v>
          </cell>
          <cell r="D116">
            <v>-30.81477387133822</v>
          </cell>
          <cell r="E116">
            <v>7.145882644637061</v>
          </cell>
          <cell r="F116">
            <v>1.4042158765359551</v>
          </cell>
          <cell r="G116">
            <v>1.0661806195466794</v>
          </cell>
          <cell r="H116">
            <v>0.9423288469295298</v>
          </cell>
          <cell r="I116">
            <v>0.8567911992325022</v>
          </cell>
          <cell r="J116">
            <v>0.7624220610698705</v>
          </cell>
          <cell r="K116">
            <v>0.7068032180331151</v>
          </cell>
          <cell r="L116">
            <v>0.7344782724565985</v>
          </cell>
          <cell r="M116">
            <v>0.9133880850718534</v>
          </cell>
          <cell r="N116">
            <v>1.1062496202356351</v>
          </cell>
          <cell r="O116">
            <v>1.2959481618171056</v>
          </cell>
          <cell r="P116">
            <v>1.435032881101395</v>
          </cell>
          <cell r="Q116">
            <v>1.3847289679288743</v>
          </cell>
          <cell r="R116">
            <v>0.9999999999999298</v>
          </cell>
          <cell r="S116">
            <v>0</v>
          </cell>
          <cell r="T116">
            <v>0</v>
          </cell>
          <cell r="U116">
            <v>3.857164815651208E-14</v>
          </cell>
        </row>
        <row r="117">
          <cell r="B117">
            <v>43.100504435749905</v>
          </cell>
          <cell r="C117">
            <v>34.28936870716745</v>
          </cell>
          <cell r="D117">
            <v>14.836469699266937</v>
          </cell>
          <cell r="E117">
            <v>3.0598280964908278</v>
          </cell>
          <cell r="F117">
            <v>1.2151979345286903</v>
          </cell>
          <cell r="G117">
            <v>1.0087749028253876</v>
          </cell>
          <cell r="H117">
            <v>0.9364010331011042</v>
          </cell>
          <cell r="I117">
            <v>0.8770159814225416</v>
          </cell>
          <cell r="J117">
            <v>0.7945258847542566</v>
          </cell>
          <cell r="K117">
            <v>0.7131815278782772</v>
          </cell>
          <cell r="L117">
            <v>0.6586386056315735</v>
          </cell>
          <cell r="M117">
            <v>0.6834257030900993</v>
          </cell>
          <cell r="N117">
            <v>0.8527974336383954</v>
          </cell>
          <cell r="O117">
            <v>1.0505992000165498</v>
          </cell>
          <cell r="P117">
            <v>1.2457495296714811</v>
          </cell>
          <cell r="Q117">
            <v>1.3801317401548452</v>
          </cell>
          <cell r="R117">
            <v>1.367467135323865</v>
          </cell>
          <cell r="S117">
            <v>0.999999999999999</v>
          </cell>
          <cell r="T117">
            <v>0</v>
          </cell>
          <cell r="U117">
            <v>6.043956125513608E-15</v>
          </cell>
        </row>
        <row r="118">
          <cell r="B118">
            <v>7.011685587357491</v>
          </cell>
          <cell r="C118">
            <v>6.317244047463662</v>
          </cell>
          <cell r="D118">
            <v>4.280881455543837</v>
          </cell>
          <cell r="E118">
            <v>1.9508470777152638</v>
          </cell>
          <cell r="F118">
            <v>1.0569574016925318</v>
          </cell>
          <cell r="G118">
            <v>0.9293757541640915</v>
          </cell>
          <cell r="H118">
            <v>0.9010785724165576</v>
          </cell>
          <cell r="I118">
            <v>0.8726588563910551</v>
          </cell>
          <cell r="J118">
            <v>0.8198776820789992</v>
          </cell>
          <cell r="K118">
            <v>0.7500882887881243</v>
          </cell>
          <cell r="L118">
            <v>0.6734150145571536</v>
          </cell>
          <cell r="M118">
            <v>0.6177402123993929</v>
          </cell>
          <cell r="N118">
            <v>0.6345030685051947</v>
          </cell>
          <cell r="O118">
            <v>0.7984245407633456</v>
          </cell>
          <cell r="P118">
            <v>0.9872891032527183</v>
          </cell>
          <cell r="Q118">
            <v>1.1786113239961415</v>
          </cell>
          <cell r="R118">
            <v>1.3303730677987307</v>
          </cell>
          <cell r="S118">
            <v>1.3340996901422253</v>
          </cell>
          <cell r="T118">
            <v>1</v>
          </cell>
          <cell r="U118">
            <v>9.83244178013237E-16</v>
          </cell>
        </row>
        <row r="119">
          <cell r="B119">
            <v>3.1668775486659837</v>
          </cell>
          <cell r="C119">
            <v>3.0045142664994158</v>
          </cell>
          <cell r="D119">
            <v>2.3871264581041745</v>
          </cell>
          <cell r="E119">
            <v>1.4515178918066758</v>
          </cell>
          <cell r="F119">
            <v>0.9337105738559531</v>
          </cell>
          <cell r="G119">
            <v>0.849428668538997</v>
          </cell>
          <cell r="H119">
            <v>0.8433472777405735</v>
          </cell>
          <cell r="I119">
            <v>0.842158469555893</v>
          </cell>
          <cell r="J119">
            <v>0.8217646657822284</v>
          </cell>
          <cell r="K119">
            <v>0.7790714794028585</v>
          </cell>
          <cell r="L119">
            <v>0.7148476831191484</v>
          </cell>
          <cell r="M119">
            <v>0.638869884326163</v>
          </cell>
          <cell r="N119">
            <v>0.5812459242511714</v>
          </cell>
          <cell r="O119">
            <v>0.5849245211835635</v>
          </cell>
          <cell r="P119">
            <v>0.7435375468094072</v>
          </cell>
          <cell r="Q119">
            <v>0.929134357847217</v>
          </cell>
          <cell r="R119">
            <v>1.1247917755848449</v>
          </cell>
          <cell r="S119">
            <v>1.283416751663937</v>
          </cell>
          <cell r="T119">
            <v>1.3082344444905551</v>
          </cell>
          <cell r="U119">
            <v>1.0000000000000004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out ..."/>
      <sheetName val="Data_Fi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out ..."/>
      <sheetName val="Data_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2" width="9.140625" style="0" customWidth="1"/>
    <col min="13" max="13" width="1.7109375" style="0" customWidth="1"/>
  </cols>
  <sheetData>
    <row r="1" ht="12.75">
      <c r="B1" s="2" t="s">
        <v>42</v>
      </c>
    </row>
    <row r="2" ht="12.75">
      <c r="B2" s="1" t="s">
        <v>26</v>
      </c>
    </row>
    <row r="56" ht="12.75">
      <c r="B56" s="2" t="s">
        <v>42</v>
      </c>
    </row>
    <row r="57" ht="12.75">
      <c r="B57" s="1" t="s">
        <v>26</v>
      </c>
    </row>
  </sheetData>
  <sheetProtection/>
  <printOptions horizontalCentered="1"/>
  <pageMargins left="0.25" right="0.25" top="0.5" bottom="1" header="0" footer="0.5"/>
  <pageSetup horizontalDpi="300" verticalDpi="300" orientation="portrait" r:id="rId2"/>
  <headerFooter alignWithMargins="0">
    <oddFooter>&amp;L&amp;"Arial,Bold"&amp;8Moly-Cop Tools&amp;"Arial,Regular" / &amp;F&amp;R&amp;8&amp;D   /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0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2" width="1.7109375" style="3" customWidth="1"/>
    <col min="3" max="6" width="20.7109375" style="3" customWidth="1"/>
    <col min="7" max="7" width="1.7109375" style="3" customWidth="1"/>
    <col min="8" max="16384" width="9.140625" style="3" customWidth="1"/>
  </cols>
  <sheetData>
    <row r="1" ht="7.5" customHeight="1" thickBot="1"/>
    <row r="2" spans="2:7" ht="24.75" customHeight="1" thickTop="1">
      <c r="B2" s="4"/>
      <c r="C2" s="5" t="s">
        <v>38</v>
      </c>
      <c r="D2" s="6"/>
      <c r="E2" s="6"/>
      <c r="F2" s="7"/>
      <c r="G2" s="8"/>
    </row>
    <row r="3" spans="2:7" ht="15.75">
      <c r="B3" s="9"/>
      <c r="C3" s="50" t="s">
        <v>16</v>
      </c>
      <c r="D3" s="50"/>
      <c r="E3" s="50"/>
      <c r="F3" s="50"/>
      <c r="G3" s="10"/>
    </row>
    <row r="4" spans="2:7" ht="12.75">
      <c r="B4" s="9"/>
      <c r="C4" s="11"/>
      <c r="D4" s="11"/>
      <c r="E4" s="11"/>
      <c r="F4" s="11"/>
      <c r="G4" s="10"/>
    </row>
    <row r="5" spans="2:7" ht="12.75">
      <c r="B5" s="9"/>
      <c r="C5" s="12" t="s">
        <v>17</v>
      </c>
      <c r="D5" s="51" t="s">
        <v>27</v>
      </c>
      <c r="E5" s="52"/>
      <c r="F5" s="11"/>
      <c r="G5" s="10"/>
    </row>
    <row r="6" spans="2:7" ht="12.75">
      <c r="B6" s="9"/>
      <c r="C6" s="13"/>
      <c r="D6" s="53"/>
      <c r="E6" s="54"/>
      <c r="F6" s="13"/>
      <c r="G6" s="10"/>
    </row>
    <row r="7" spans="2:7" ht="12.75">
      <c r="B7" s="9"/>
      <c r="C7" s="13"/>
      <c r="D7" s="13"/>
      <c r="E7" s="13"/>
      <c r="F7" s="13"/>
      <c r="G7" s="10"/>
    </row>
    <row r="8" spans="2:7" ht="12.75">
      <c r="B8" s="9"/>
      <c r="C8" s="14" t="s">
        <v>0</v>
      </c>
      <c r="D8" s="13"/>
      <c r="E8" s="13"/>
      <c r="F8" s="13"/>
      <c r="G8" s="10"/>
    </row>
    <row r="9" spans="2:13" ht="12.75">
      <c r="B9" s="9"/>
      <c r="C9" s="14"/>
      <c r="D9" s="13"/>
      <c r="E9" s="13"/>
      <c r="F9" s="13"/>
      <c r="G9" s="10"/>
      <c r="I9" s="55"/>
      <c r="J9" s="55"/>
      <c r="K9" s="55"/>
      <c r="L9" s="55"/>
      <c r="M9" s="55"/>
    </row>
    <row r="10" spans="2:13" ht="12.75">
      <c r="B10" s="9"/>
      <c r="C10" s="15" t="s">
        <v>18</v>
      </c>
      <c r="D10" s="16">
        <v>38</v>
      </c>
      <c r="E10" s="15" t="s">
        <v>23</v>
      </c>
      <c r="F10" s="45">
        <f>D10*0.305</f>
        <v>11.59</v>
      </c>
      <c r="G10" s="10"/>
      <c r="I10" s="55"/>
      <c r="J10" s="55"/>
      <c r="K10" s="55"/>
      <c r="L10" s="55"/>
      <c r="M10" s="55">
        <f>30/800</f>
        <v>0.0375</v>
      </c>
    </row>
    <row r="11" spans="2:13" ht="12.75">
      <c r="B11" s="9"/>
      <c r="C11" s="15" t="s">
        <v>19</v>
      </c>
      <c r="D11" s="16">
        <v>19</v>
      </c>
      <c r="E11" s="15" t="s">
        <v>22</v>
      </c>
      <c r="F11" s="45">
        <f>D11*0.305</f>
        <v>5.795</v>
      </c>
      <c r="G11" s="10"/>
      <c r="I11" s="55"/>
      <c r="J11" s="55"/>
      <c r="K11" s="55"/>
      <c r="L11" s="55"/>
      <c r="M11" s="55"/>
    </row>
    <row r="12" spans="2:13" ht="14.25">
      <c r="B12" s="9"/>
      <c r="C12" s="11" t="s">
        <v>20</v>
      </c>
      <c r="D12" s="16">
        <v>4.646</v>
      </c>
      <c r="E12" s="15" t="s">
        <v>25</v>
      </c>
      <c r="F12" s="45">
        <f>PI()*F10^2*F11/4</f>
        <v>611.3785443743155</v>
      </c>
      <c r="G12" s="10"/>
      <c r="I12" s="55"/>
      <c r="J12" s="55"/>
      <c r="K12" s="55"/>
      <c r="L12" s="55"/>
      <c r="M12" s="55"/>
    </row>
    <row r="13" spans="2:13" ht="12.75">
      <c r="B13" s="9"/>
      <c r="C13" s="15" t="s">
        <v>21</v>
      </c>
      <c r="D13" s="16">
        <v>30</v>
      </c>
      <c r="E13" s="17" t="s">
        <v>24</v>
      </c>
      <c r="F13" s="45">
        <f>D12*(D13/100)*F12</f>
        <v>852.139415148921</v>
      </c>
      <c r="G13" s="10"/>
      <c r="I13" s="55">
        <f>F13*1000</f>
        <v>852139.415148921</v>
      </c>
      <c r="J13" s="55">
        <f>I13/8</f>
        <v>106517.42689361512</v>
      </c>
      <c r="K13" s="55">
        <f>J13*0.05/100</f>
        <v>53.25871344680756</v>
      </c>
      <c r="L13" s="55"/>
      <c r="M13" s="55"/>
    </row>
    <row r="14" spans="2:7" ht="12.75">
      <c r="B14" s="9"/>
      <c r="C14" s="15" t="s">
        <v>2</v>
      </c>
      <c r="D14" s="16">
        <v>0.5</v>
      </c>
      <c r="E14" s="18"/>
      <c r="F14" s="18"/>
      <c r="G14" s="10"/>
    </row>
    <row r="15" spans="2:7" ht="12.75">
      <c r="B15" s="9"/>
      <c r="C15" s="11"/>
      <c r="D15" s="11"/>
      <c r="E15" s="18"/>
      <c r="F15" s="18"/>
      <c r="G15" s="10"/>
    </row>
    <row r="16" spans="2:7" ht="12.75">
      <c r="B16" s="9"/>
      <c r="C16" s="14" t="s">
        <v>15</v>
      </c>
      <c r="D16" s="13"/>
      <c r="E16" s="18"/>
      <c r="F16" s="19" t="s">
        <v>10</v>
      </c>
      <c r="G16" s="10"/>
    </row>
    <row r="17" spans="2:7" ht="12.75">
      <c r="B17" s="9"/>
      <c r="C17" s="13"/>
      <c r="D17" s="20" t="s">
        <v>3</v>
      </c>
      <c r="E17" s="20" t="s">
        <v>4</v>
      </c>
      <c r="F17" s="21" t="s">
        <v>28</v>
      </c>
      <c r="G17" s="10"/>
    </row>
    <row r="18" spans="2:7" ht="12.75">
      <c r="B18" s="9"/>
      <c r="C18" s="13" t="s">
        <v>5</v>
      </c>
      <c r="D18" s="22">
        <v>2</v>
      </c>
      <c r="E18" s="22">
        <v>1.5</v>
      </c>
      <c r="F18" s="23" t="s">
        <v>29</v>
      </c>
      <c r="G18" s="24"/>
    </row>
    <row r="19" spans="2:7" ht="12.75">
      <c r="B19" s="9"/>
      <c r="C19" s="13" t="s">
        <v>7</v>
      </c>
      <c r="D19" s="46">
        <f>8000*(1-0.4)*((D18*25.4)^3-($D$14*25.4)^3)/((D18*25.4)^4-($D$14*25.4)^4)</f>
        <v>93.37656322371468</v>
      </c>
      <c r="E19" s="46">
        <f>8000*(1-0.4)*((E18*25.4)^3-($D$14*25.4)^3)/((E18*25.4)^4-($D$14*25.4)^4)</f>
        <v>122.83464566929133</v>
      </c>
      <c r="F19" s="46">
        <f>(D21*D19+E21*E19)/100</f>
        <v>98.08089578156343</v>
      </c>
      <c r="G19" s="10"/>
    </row>
    <row r="20" spans="2:7" ht="12.75">
      <c r="B20" s="9"/>
      <c r="C20" s="13" t="s">
        <v>8</v>
      </c>
      <c r="D20" s="22">
        <v>80</v>
      </c>
      <c r="E20" s="46">
        <f>100-D20</f>
        <v>20</v>
      </c>
      <c r="F20" s="23" t="s">
        <v>30</v>
      </c>
      <c r="G20" s="10"/>
    </row>
    <row r="21" spans="2:7" ht="12.75">
      <c r="B21" s="9"/>
      <c r="C21" s="13" t="s">
        <v>9</v>
      </c>
      <c r="D21" s="46">
        <f>(D20/100)*E19/((E20/100)*D19+(D20/100)*E19)*100</f>
        <v>84.03041825095056</v>
      </c>
      <c r="E21" s="46">
        <f>100-D21</f>
        <v>15.96958174904944</v>
      </c>
      <c r="F21" s="22"/>
      <c r="G21" s="10"/>
    </row>
    <row r="22" spans="2:7" ht="12.75">
      <c r="B22" s="9"/>
      <c r="C22" s="13"/>
      <c r="D22" s="13"/>
      <c r="E22" s="25" t="s">
        <v>31</v>
      </c>
      <c r="F22" s="46">
        <f>F19-F21</f>
        <v>98.08089578156343</v>
      </c>
      <c r="G22" s="10"/>
    </row>
    <row r="23" spans="2:7" ht="12.75">
      <c r="B23" s="9"/>
      <c r="C23" s="13"/>
      <c r="D23" s="13"/>
      <c r="E23" s="13"/>
      <c r="F23" s="26"/>
      <c r="G23" s="10"/>
    </row>
    <row r="24" spans="2:20" ht="12.75">
      <c r="B24" s="9"/>
      <c r="C24" s="13"/>
      <c r="D24" s="13"/>
      <c r="E24" s="13"/>
      <c r="F24" s="20" t="s">
        <v>32</v>
      </c>
      <c r="G24" s="10"/>
      <c r="O24" s="27"/>
      <c r="P24" s="28"/>
      <c r="Q24" s="28"/>
      <c r="R24" s="28"/>
      <c r="S24" s="29" t="s">
        <v>33</v>
      </c>
      <c r="T24" s="30"/>
    </row>
    <row r="25" spans="2:20" ht="12.75">
      <c r="B25" s="9"/>
      <c r="C25" s="20" t="s">
        <v>1</v>
      </c>
      <c r="D25" s="20" t="s">
        <v>6</v>
      </c>
      <c r="E25" s="20" t="s">
        <v>6</v>
      </c>
      <c r="F25" s="20" t="s">
        <v>34</v>
      </c>
      <c r="G25" s="10"/>
      <c r="O25" s="31" t="s">
        <v>35</v>
      </c>
      <c r="P25" s="32" t="s">
        <v>3</v>
      </c>
      <c r="Q25" s="32" t="s">
        <v>4</v>
      </c>
      <c r="R25" s="32" t="s">
        <v>36</v>
      </c>
      <c r="S25" s="33" t="s">
        <v>37</v>
      </c>
      <c r="T25" s="30"/>
    </row>
    <row r="26" spans="2:20" ht="12.75">
      <c r="B26" s="9"/>
      <c r="C26" s="47">
        <f>MAX(D18,E18)</f>
        <v>2</v>
      </c>
      <c r="D26" s="46">
        <f aca="true" t="shared" si="0" ref="D26:D33">IF(C26&lt;D$18,100*(C26^4-D$14^4)/(D$18^4-D$14^4),100)</f>
        <v>100</v>
      </c>
      <c r="E26" s="46">
        <f aca="true" t="shared" si="1" ref="E26:E33">IF(C26&lt;E$18,100*(C26^4-D$14^4)/(E$18^4-D$14^4),100)</f>
        <v>100</v>
      </c>
      <c r="F26" s="46">
        <f>S26</f>
        <v>36.90747782002536</v>
      </c>
      <c r="G26" s="10"/>
      <c r="O26" s="31">
        <f>C26</f>
        <v>2</v>
      </c>
      <c r="P26" s="32">
        <f aca="true" t="shared" si="2" ref="P26:P33">IF($O26&lt;$D$18,100*($O26^4-$D$14^4)/($D$18^4-$D$14^4),100)</f>
        <v>100</v>
      </c>
      <c r="Q26" s="32">
        <f aca="true" t="shared" si="3" ref="Q26:Q33">IF($O26&lt;$E$18,100*($O26^4-$D$14^4)/($E$18^4-$D$14^4),100)</f>
        <v>100</v>
      </c>
      <c r="R26" s="32">
        <f aca="true" t="shared" si="4" ref="R26:R33">(D$21*P26+E$21*Q26)/100</f>
        <v>100</v>
      </c>
      <c r="S26" s="33">
        <f>R26-R27</f>
        <v>36.90747782002536</v>
      </c>
      <c r="T26" s="30"/>
    </row>
    <row r="27" spans="2:20" ht="12.75">
      <c r="B27" s="9"/>
      <c r="C27" s="47">
        <f aca="true" t="shared" si="5" ref="C27:C33">IF(C26&gt;1,IF(C26&gt;(D$14+0.5),C26-0.5,D$14),D$14)</f>
        <v>1.5</v>
      </c>
      <c r="D27" s="46">
        <f t="shared" si="0"/>
        <v>31.372549019607842</v>
      </c>
      <c r="E27" s="46">
        <f t="shared" si="1"/>
        <v>100</v>
      </c>
      <c r="F27" s="46">
        <f aca="true" t="shared" si="6" ref="F27:F33">S27</f>
        <v>44.572243346007596</v>
      </c>
      <c r="G27" s="10"/>
      <c r="O27" s="34">
        <f aca="true" t="shared" si="7" ref="O27:O33">(C26*C27)^0.5</f>
        <v>1.7320508075688772</v>
      </c>
      <c r="P27" s="32">
        <f t="shared" si="2"/>
        <v>56.078431372549</v>
      </c>
      <c r="Q27" s="32">
        <f t="shared" si="3"/>
        <v>100</v>
      </c>
      <c r="R27" s="32">
        <f t="shared" si="4"/>
        <v>63.09252217997464</v>
      </c>
      <c r="S27" s="33">
        <f aca="true" t="shared" si="8" ref="S27:S33">R27-R28</f>
        <v>44.572243346007596</v>
      </c>
      <c r="T27" s="30"/>
    </row>
    <row r="28" spans="2:20" ht="12.75">
      <c r="B28" s="9"/>
      <c r="C28" s="47">
        <f t="shared" si="5"/>
        <v>1</v>
      </c>
      <c r="D28" s="46">
        <f t="shared" si="0"/>
        <v>5.882352941176471</v>
      </c>
      <c r="E28" s="46">
        <f t="shared" si="1"/>
        <v>18.75</v>
      </c>
      <c r="F28" s="46">
        <f t="shared" si="6"/>
        <v>16.932826362484153</v>
      </c>
      <c r="G28" s="10"/>
      <c r="O28" s="34">
        <f t="shared" si="7"/>
        <v>1.224744871391589</v>
      </c>
      <c r="P28" s="32">
        <f t="shared" si="2"/>
        <v>13.725490196078425</v>
      </c>
      <c r="Q28" s="32">
        <f t="shared" si="3"/>
        <v>43.749999999999986</v>
      </c>
      <c r="R28" s="32">
        <f t="shared" si="4"/>
        <v>18.520278833967044</v>
      </c>
      <c r="S28" s="33">
        <f t="shared" si="8"/>
        <v>16.932826362484153</v>
      </c>
      <c r="T28" s="30"/>
    </row>
    <row r="29" spans="2:20" ht="12.75">
      <c r="B29" s="9"/>
      <c r="C29" s="47">
        <f t="shared" si="5"/>
        <v>0.5</v>
      </c>
      <c r="D29" s="46">
        <f t="shared" si="0"/>
        <v>0</v>
      </c>
      <c r="E29" s="46">
        <f t="shared" si="1"/>
        <v>0</v>
      </c>
      <c r="F29" s="46">
        <f t="shared" si="6"/>
        <v>1.5874524714828908</v>
      </c>
      <c r="G29" s="10"/>
      <c r="O29" s="34">
        <f t="shared" si="7"/>
        <v>0.7071067811865476</v>
      </c>
      <c r="P29" s="32">
        <f t="shared" si="2"/>
        <v>1.1764705882352948</v>
      </c>
      <c r="Q29" s="32">
        <f t="shared" si="3"/>
        <v>3.750000000000002</v>
      </c>
      <c r="R29" s="32">
        <f t="shared" si="4"/>
        <v>1.5874524714828908</v>
      </c>
      <c r="S29" s="33">
        <f t="shared" si="8"/>
        <v>1.5874524714828908</v>
      </c>
      <c r="T29" s="30"/>
    </row>
    <row r="30" spans="2:20" ht="12.75">
      <c r="B30" s="9"/>
      <c r="C30" s="47">
        <f t="shared" si="5"/>
        <v>0.5</v>
      </c>
      <c r="D30" s="46">
        <f t="shared" si="0"/>
        <v>0</v>
      </c>
      <c r="E30" s="46">
        <f t="shared" si="1"/>
        <v>0</v>
      </c>
      <c r="F30" s="46">
        <f t="shared" si="6"/>
        <v>0</v>
      </c>
      <c r="G30" s="10"/>
      <c r="O30" s="34">
        <f t="shared" si="7"/>
        <v>0.5</v>
      </c>
      <c r="P30" s="32">
        <f t="shared" si="2"/>
        <v>0</v>
      </c>
      <c r="Q30" s="32">
        <f t="shared" si="3"/>
        <v>0</v>
      </c>
      <c r="R30" s="32">
        <f t="shared" si="4"/>
        <v>0</v>
      </c>
      <c r="S30" s="33">
        <f t="shared" si="8"/>
        <v>0</v>
      </c>
      <c r="T30" s="30"/>
    </row>
    <row r="31" spans="2:20" ht="12.75">
      <c r="B31" s="9"/>
      <c r="C31" s="47">
        <f t="shared" si="5"/>
        <v>0.5</v>
      </c>
      <c r="D31" s="46">
        <f t="shared" si="0"/>
        <v>0</v>
      </c>
      <c r="E31" s="46">
        <f t="shared" si="1"/>
        <v>0</v>
      </c>
      <c r="F31" s="46">
        <f t="shared" si="6"/>
        <v>0</v>
      </c>
      <c r="G31" s="10"/>
      <c r="O31" s="34">
        <f t="shared" si="7"/>
        <v>0.5</v>
      </c>
      <c r="P31" s="32">
        <f t="shared" si="2"/>
        <v>0</v>
      </c>
      <c r="Q31" s="32">
        <f t="shared" si="3"/>
        <v>0</v>
      </c>
      <c r="R31" s="32">
        <f t="shared" si="4"/>
        <v>0</v>
      </c>
      <c r="S31" s="33">
        <f t="shared" si="8"/>
        <v>0</v>
      </c>
      <c r="T31" s="30"/>
    </row>
    <row r="32" spans="2:20" ht="12.75">
      <c r="B32" s="9"/>
      <c r="C32" s="47">
        <f t="shared" si="5"/>
        <v>0.5</v>
      </c>
      <c r="D32" s="46">
        <f t="shared" si="0"/>
        <v>0</v>
      </c>
      <c r="E32" s="46">
        <f t="shared" si="1"/>
        <v>0</v>
      </c>
      <c r="F32" s="46">
        <f t="shared" si="6"/>
        <v>0</v>
      </c>
      <c r="G32" s="10"/>
      <c r="O32" s="34">
        <f t="shared" si="7"/>
        <v>0.5</v>
      </c>
      <c r="P32" s="32">
        <f t="shared" si="2"/>
        <v>0</v>
      </c>
      <c r="Q32" s="32">
        <f t="shared" si="3"/>
        <v>0</v>
      </c>
      <c r="R32" s="32">
        <f t="shared" si="4"/>
        <v>0</v>
      </c>
      <c r="S32" s="33">
        <f t="shared" si="8"/>
        <v>0</v>
      </c>
      <c r="T32" s="30"/>
    </row>
    <row r="33" spans="2:20" ht="12.75">
      <c r="B33" s="9"/>
      <c r="C33" s="47">
        <f t="shared" si="5"/>
        <v>0.5</v>
      </c>
      <c r="D33" s="46">
        <f t="shared" si="0"/>
        <v>0</v>
      </c>
      <c r="E33" s="46">
        <f t="shared" si="1"/>
        <v>0</v>
      </c>
      <c r="F33" s="46">
        <f t="shared" si="6"/>
        <v>0</v>
      </c>
      <c r="G33" s="10"/>
      <c r="O33" s="34">
        <f t="shared" si="7"/>
        <v>0.5</v>
      </c>
      <c r="P33" s="32">
        <f t="shared" si="2"/>
        <v>0</v>
      </c>
      <c r="Q33" s="32">
        <f t="shared" si="3"/>
        <v>0</v>
      </c>
      <c r="R33" s="32">
        <f t="shared" si="4"/>
        <v>0</v>
      </c>
      <c r="S33" s="33">
        <f t="shared" si="8"/>
        <v>0</v>
      </c>
      <c r="T33" s="30"/>
    </row>
    <row r="34" spans="2:20" ht="12.75">
      <c r="B34" s="9"/>
      <c r="C34" s="35"/>
      <c r="D34" s="36"/>
      <c r="E34" s="36"/>
      <c r="F34" s="13"/>
      <c r="G34" s="10"/>
      <c r="O34" s="34"/>
      <c r="P34" s="32"/>
      <c r="Q34" s="32"/>
      <c r="R34" s="32">
        <v>0</v>
      </c>
      <c r="S34" s="33"/>
      <c r="T34" s="30"/>
    </row>
    <row r="35" spans="2:20" ht="12.75">
      <c r="B35" s="9"/>
      <c r="C35" s="13"/>
      <c r="D35" s="13"/>
      <c r="E35" s="13"/>
      <c r="F35" s="13"/>
      <c r="G35" s="10"/>
      <c r="O35" s="37"/>
      <c r="P35" s="38"/>
      <c r="Q35" s="38"/>
      <c r="R35" s="38"/>
      <c r="S35" s="39">
        <f>SUM(S26:S33)</f>
        <v>100</v>
      </c>
      <c r="T35" s="30"/>
    </row>
    <row r="36" spans="2:9" ht="12.75">
      <c r="B36" s="9"/>
      <c r="C36" s="40" t="s">
        <v>11</v>
      </c>
      <c r="D36" s="46">
        <f>D21*F36/100</f>
        <v>716.0563146308423</v>
      </c>
      <c r="E36" s="46">
        <f>F36-D36</f>
        <v>136.0831005180787</v>
      </c>
      <c r="F36" s="46">
        <f>F13</f>
        <v>852.139415148921</v>
      </c>
      <c r="G36" s="10"/>
      <c r="I36" s="41"/>
    </row>
    <row r="37" spans="2:9" ht="12.75">
      <c r="B37" s="9"/>
      <c r="C37" s="13" t="s">
        <v>12</v>
      </c>
      <c r="D37" s="46">
        <f>D36/$D12</f>
        <v>154.12318438029322</v>
      </c>
      <c r="E37" s="46">
        <f>E36/$D12</f>
        <v>29.290378932001445</v>
      </c>
      <c r="F37" s="46">
        <f>F36/$D12</f>
        <v>183.41356331229466</v>
      </c>
      <c r="G37" s="10"/>
      <c r="I37" s="41"/>
    </row>
    <row r="38" spans="2:7" ht="12.75">
      <c r="B38" s="9"/>
      <c r="C38" s="13" t="s">
        <v>13</v>
      </c>
      <c r="D38" s="48">
        <f>D19*D37</f>
        <v>14391.493270526686</v>
      </c>
      <c r="E38" s="48">
        <f>E19*E37</f>
        <v>3597.8733176316737</v>
      </c>
      <c r="F38" s="48">
        <f>F19*F37</f>
        <v>17989.36658815836</v>
      </c>
      <c r="G38" s="10"/>
    </row>
    <row r="39" spans="2:7" ht="12.75">
      <c r="B39" s="9"/>
      <c r="C39" s="13" t="s">
        <v>14</v>
      </c>
      <c r="D39" s="48">
        <f>24*(D18-$D$14)/($D$12/(1-0.4))/PI()/(D18^4-$D$14^4)/0.0254^3</f>
        <v>5666.349070667509</v>
      </c>
      <c r="E39" s="48">
        <f>24*(E18-$D$14)/($D$12/(1-0.4))/PI()/(E18^4-$D$14^4)/0.0254^3</f>
        <v>12040.991775168457</v>
      </c>
      <c r="F39" s="48">
        <f>(D21*D39+E21*E39)/100</f>
        <v>6684.352848572604</v>
      </c>
      <c r="G39" s="10"/>
    </row>
    <row r="40" spans="2:7" ht="13.5" thickBot="1">
      <c r="B40" s="42"/>
      <c r="C40" s="43"/>
      <c r="D40" s="43"/>
      <c r="E40" s="43"/>
      <c r="F40" s="43"/>
      <c r="G40" s="44"/>
    </row>
    <row r="41" ht="13.5" thickTop="1"/>
  </sheetData>
  <sheetProtection insertColumns="0" insertRows="0"/>
  <mergeCells count="3">
    <mergeCell ref="C3:F3"/>
    <mergeCell ref="D5:E5"/>
    <mergeCell ref="D6:E6"/>
  </mergeCells>
  <printOptions horizontalCentered="1"/>
  <pageMargins left="0.25" right="0.25" top="1" bottom="1.5" header="0" footer="0.5"/>
  <pageSetup horizontalDpi="300" verticalDpi="300" orientation="portrait" pageOrder="overThenDown" r:id="rId3"/>
  <headerFooter alignWithMargins="0">
    <oddFooter>&amp;L&amp;"Arial,Bold"&amp;8Moly-Cop Tools&amp;"Arial,Regular" / &amp;F&amp;R&amp;8&amp;D   /   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.7109375" style="3" customWidth="1"/>
    <col min="3" max="6" width="20.7109375" style="3" customWidth="1"/>
    <col min="7" max="7" width="1.7109375" style="3" customWidth="1"/>
    <col min="8" max="16384" width="9.140625" style="3" customWidth="1"/>
  </cols>
  <sheetData>
    <row r="1" ht="7.5" customHeight="1" thickBot="1"/>
    <row r="2" spans="2:7" ht="24.75" customHeight="1" thickTop="1">
      <c r="B2" s="4"/>
      <c r="C2" s="5" t="s">
        <v>38</v>
      </c>
      <c r="D2" s="6"/>
      <c r="E2" s="6"/>
      <c r="F2" s="7"/>
      <c r="G2" s="8"/>
    </row>
    <row r="3" spans="2:7" ht="15.75">
      <c r="B3" s="9"/>
      <c r="C3" s="50" t="s">
        <v>16</v>
      </c>
      <c r="D3" s="50"/>
      <c r="E3" s="50"/>
      <c r="F3" s="50"/>
      <c r="G3" s="10"/>
    </row>
    <row r="4" spans="2:7" ht="12.75">
      <c r="B4" s="9"/>
      <c r="C4" s="11"/>
      <c r="D4" s="11"/>
      <c r="E4" s="11"/>
      <c r="F4" s="11"/>
      <c r="G4" s="10"/>
    </row>
    <row r="5" spans="2:7" ht="12.75">
      <c r="B5" s="9"/>
      <c r="C5" s="12" t="s">
        <v>17</v>
      </c>
      <c r="D5" s="51" t="s">
        <v>27</v>
      </c>
      <c r="E5" s="52"/>
      <c r="F5" s="11"/>
      <c r="G5" s="10"/>
    </row>
    <row r="6" spans="2:7" ht="12.75">
      <c r="B6" s="9"/>
      <c r="C6" s="13"/>
      <c r="D6" s="53"/>
      <c r="E6" s="54"/>
      <c r="F6" s="13"/>
      <c r="G6" s="10"/>
    </row>
    <row r="7" spans="2:7" ht="12.75">
      <c r="B7" s="9"/>
      <c r="C7" s="13"/>
      <c r="D7" s="13"/>
      <c r="E7" s="13"/>
      <c r="F7" s="13"/>
      <c r="G7" s="10"/>
    </row>
    <row r="8" spans="2:7" ht="12.75">
      <c r="B8" s="9"/>
      <c r="C8" s="14" t="s">
        <v>0</v>
      </c>
      <c r="D8" s="13"/>
      <c r="E8" s="13"/>
      <c r="F8" s="13"/>
      <c r="G8" s="10"/>
    </row>
    <row r="9" spans="2:7" ht="12.75">
      <c r="B9" s="9"/>
      <c r="C9" s="14"/>
      <c r="D9" s="13"/>
      <c r="E9" s="13"/>
      <c r="F9" s="13"/>
      <c r="G9" s="10"/>
    </row>
    <row r="10" spans="2:7" ht="12.75">
      <c r="B10" s="9"/>
      <c r="C10" s="15" t="s">
        <v>18</v>
      </c>
      <c r="D10" s="16">
        <v>18.5</v>
      </c>
      <c r="E10" s="15" t="s">
        <v>23</v>
      </c>
      <c r="F10" s="45">
        <f>D10*0.305</f>
        <v>5.6425</v>
      </c>
      <c r="G10" s="10"/>
    </row>
    <row r="11" spans="2:7" ht="12.75">
      <c r="B11" s="9"/>
      <c r="C11" s="15" t="s">
        <v>19</v>
      </c>
      <c r="D11" s="16">
        <v>22</v>
      </c>
      <c r="E11" s="15" t="s">
        <v>22</v>
      </c>
      <c r="F11" s="45">
        <f>D11*0.305</f>
        <v>6.71</v>
      </c>
      <c r="G11" s="10"/>
    </row>
    <row r="12" spans="2:7" ht="14.25">
      <c r="B12" s="9"/>
      <c r="C12" s="11" t="s">
        <v>20</v>
      </c>
      <c r="D12" s="16">
        <v>4.646</v>
      </c>
      <c r="E12" s="15" t="s">
        <v>25</v>
      </c>
      <c r="F12" s="45">
        <f>PI()*F10^2*F11/4</f>
        <v>167.785929066424</v>
      </c>
      <c r="G12" s="10"/>
    </row>
    <row r="13" spans="2:7" ht="12.75">
      <c r="B13" s="9"/>
      <c r="C13" s="15" t="s">
        <v>21</v>
      </c>
      <c r="D13" s="16">
        <v>38</v>
      </c>
      <c r="E13" s="17" t="s">
        <v>24</v>
      </c>
      <c r="F13" s="45">
        <f>D12*(D13/100)*F12</f>
        <v>296.22270204819023</v>
      </c>
      <c r="G13" s="10"/>
    </row>
    <row r="14" spans="2:7" ht="12.75">
      <c r="B14" s="9"/>
      <c r="C14" s="15" t="s">
        <v>39</v>
      </c>
      <c r="D14" s="16">
        <v>10</v>
      </c>
      <c r="E14" s="18"/>
      <c r="F14" s="18"/>
      <c r="G14" s="10"/>
    </row>
    <row r="15" spans="2:7" ht="12.75">
      <c r="B15" s="9"/>
      <c r="C15" s="11"/>
      <c r="D15" s="11"/>
      <c r="E15" s="18"/>
      <c r="F15" s="18"/>
      <c r="G15" s="10"/>
    </row>
    <row r="16" spans="2:7" ht="12.75">
      <c r="B16" s="9"/>
      <c r="C16" s="14" t="s">
        <v>15</v>
      </c>
      <c r="D16" s="13"/>
      <c r="E16" s="18"/>
      <c r="F16" s="19" t="s">
        <v>10</v>
      </c>
      <c r="G16" s="10"/>
    </row>
    <row r="17" spans="2:7" ht="12.75">
      <c r="B17" s="9"/>
      <c r="C17" s="13"/>
      <c r="D17" s="20" t="s">
        <v>3</v>
      </c>
      <c r="E17" s="20" t="s">
        <v>4</v>
      </c>
      <c r="F17" s="21" t="s">
        <v>28</v>
      </c>
      <c r="G17" s="10"/>
    </row>
    <row r="18" spans="2:7" ht="12.75">
      <c r="B18" s="9"/>
      <c r="C18" s="13" t="s">
        <v>40</v>
      </c>
      <c r="D18" s="22">
        <v>80</v>
      </c>
      <c r="E18" s="22">
        <v>50</v>
      </c>
      <c r="F18" s="23" t="s">
        <v>29</v>
      </c>
      <c r="G18" s="24"/>
    </row>
    <row r="19" spans="2:7" ht="12.75">
      <c r="B19" s="9"/>
      <c r="C19" s="13" t="s">
        <v>7</v>
      </c>
      <c r="D19" s="46">
        <f>8000*(1-0.4)*((D18)^3-($D$14)^3)/((D18)^4-($D$14)^4)</f>
        <v>59.8974358974359</v>
      </c>
      <c r="E19" s="46">
        <f>8000*(1-0.4)*(E18^3-$D$14^3)/(E18^4-$D$14^4)</f>
        <v>95.38461538461539</v>
      </c>
      <c r="F19" s="46">
        <f>(D21*D19+E21*E19)/100</f>
        <v>63.005689479187886</v>
      </c>
      <c r="G19" s="10"/>
    </row>
    <row r="20" spans="2:7" ht="12.75">
      <c r="B20" s="9"/>
      <c r="C20" s="13" t="s">
        <v>8</v>
      </c>
      <c r="D20" s="22">
        <v>86.74</v>
      </c>
      <c r="E20" s="46">
        <f>100-D20</f>
        <v>13.260000000000005</v>
      </c>
      <c r="F20" s="23" t="s">
        <v>30</v>
      </c>
      <c r="G20" s="10"/>
    </row>
    <row r="21" spans="2:7" ht="12.75">
      <c r="B21" s="9"/>
      <c r="C21" s="13" t="s">
        <v>9</v>
      </c>
      <c r="D21" s="46">
        <f>(D20/100)*E19/((E20/100)*D19+(D20/100)*E19)*100</f>
        <v>91.24119294159483</v>
      </c>
      <c r="E21" s="46">
        <f>100-D21</f>
        <v>8.758807058405168</v>
      </c>
      <c r="F21" s="22">
        <v>65.6</v>
      </c>
      <c r="G21" s="10"/>
    </row>
    <row r="22" spans="2:7" ht="12.75">
      <c r="B22" s="9"/>
      <c r="C22" s="13"/>
      <c r="D22" s="13"/>
      <c r="E22" s="25" t="s">
        <v>31</v>
      </c>
      <c r="F22" s="46">
        <f>F19-F21</f>
        <v>-2.5943105208121082</v>
      </c>
      <c r="G22" s="10"/>
    </row>
    <row r="23" spans="2:7" ht="12.75">
      <c r="B23" s="9"/>
      <c r="C23" s="13"/>
      <c r="D23" s="13"/>
      <c r="E23" s="13"/>
      <c r="F23" s="26"/>
      <c r="G23" s="10"/>
    </row>
    <row r="24" spans="2:20" ht="12.75">
      <c r="B24" s="9"/>
      <c r="C24" s="13"/>
      <c r="D24" s="13"/>
      <c r="E24" s="13"/>
      <c r="F24" s="20" t="s">
        <v>32</v>
      </c>
      <c r="G24" s="10"/>
      <c r="O24" s="27"/>
      <c r="P24" s="28"/>
      <c r="Q24" s="28"/>
      <c r="R24" s="28"/>
      <c r="S24" s="29" t="s">
        <v>33</v>
      </c>
      <c r="T24" s="30"/>
    </row>
    <row r="25" spans="2:20" ht="12.75">
      <c r="B25" s="9"/>
      <c r="C25" s="20" t="s">
        <v>41</v>
      </c>
      <c r="D25" s="20" t="s">
        <v>6</v>
      </c>
      <c r="E25" s="20" t="s">
        <v>6</v>
      </c>
      <c r="F25" s="20" t="s">
        <v>34</v>
      </c>
      <c r="G25" s="10"/>
      <c r="O25" s="31" t="s">
        <v>35</v>
      </c>
      <c r="P25" s="32" t="s">
        <v>3</v>
      </c>
      <c r="Q25" s="32" t="s">
        <v>4</v>
      </c>
      <c r="R25" s="32" t="s">
        <v>36</v>
      </c>
      <c r="S25" s="33" t="s">
        <v>37</v>
      </c>
      <c r="T25" s="30"/>
    </row>
    <row r="26" spans="2:20" ht="12.75">
      <c r="B26" s="9"/>
      <c r="C26" s="49">
        <f>MAX(D18,E18)</f>
        <v>80</v>
      </c>
      <c r="D26" s="46">
        <f aca="true" t="shared" si="0" ref="D26:D33">IF(C26&lt;D$18,100*(C26^4-D$14^4)/(D$18^4-D$14^4),100)</f>
        <v>100</v>
      </c>
      <c r="E26" s="46">
        <f aca="true" t="shared" si="1" ref="E26:E33">IF(C26&lt;E$18,100*(C26^4-D$14^4)/(E$18^4-D$14^4),100)</f>
        <v>100</v>
      </c>
      <c r="F26" s="46">
        <f aca="true" t="shared" si="2" ref="F26:F33">S26</f>
        <v>21.38987673356067</v>
      </c>
      <c r="G26" s="10"/>
      <c r="O26" s="31">
        <f>C26</f>
        <v>80</v>
      </c>
      <c r="P26" s="32">
        <f aca="true" t="shared" si="3" ref="P26:P33">IF($O26&lt;$D$18,100*($O26^4-$D$14^4)/($D$18^4-$D$14^4),100)</f>
        <v>100</v>
      </c>
      <c r="Q26" s="32">
        <f aca="true" t="shared" si="4" ref="Q26:Q33">IF($O26&lt;$E$18,100*($O26^4-$D$14^4)/($E$18^4-$D$14^4),100)</f>
        <v>100</v>
      </c>
      <c r="R26" s="32">
        <f aca="true" t="shared" si="5" ref="R26:R33">(D$21*P26+E$21*Q26)/100</f>
        <v>100</v>
      </c>
      <c r="S26" s="33">
        <f aca="true" t="shared" si="6" ref="S26:S33">R26-R27</f>
        <v>21.38987673356067</v>
      </c>
      <c r="T26" s="30"/>
    </row>
    <row r="27" spans="2:20" ht="12.75">
      <c r="B27" s="9"/>
      <c r="C27" s="49">
        <f>IF(C26&gt;1,IF(C26&gt;(D$14+10),C26-10,D$14),D$14)</f>
        <v>70</v>
      </c>
      <c r="D27" s="46">
        <f t="shared" si="0"/>
        <v>58.608058608058606</v>
      </c>
      <c r="E27" s="46">
        <f t="shared" si="1"/>
        <v>100</v>
      </c>
      <c r="F27" s="46">
        <f t="shared" si="2"/>
        <v>30.569698831713865</v>
      </c>
      <c r="G27" s="10"/>
      <c r="O27" s="34">
        <f aca="true" t="shared" si="7" ref="O27:O33">(C26*C27)^0.5</f>
        <v>74.83314773547883</v>
      </c>
      <c r="P27" s="32">
        <f t="shared" si="3"/>
        <v>76.55677655677658</v>
      </c>
      <c r="Q27" s="32">
        <f t="shared" si="4"/>
        <v>100</v>
      </c>
      <c r="R27" s="32">
        <f t="shared" si="5"/>
        <v>78.61012326643933</v>
      </c>
      <c r="S27" s="33">
        <f t="shared" si="6"/>
        <v>30.569698831713865</v>
      </c>
      <c r="T27" s="30"/>
    </row>
    <row r="28" spans="2:20" ht="12.75">
      <c r="B28" s="9"/>
      <c r="C28" s="49">
        <f aca="true" t="shared" si="8" ref="C28:C33">IF(C27&gt;1,IF(C27&gt;(D$14+10),C27-10,D$14),D$14)</f>
        <v>60</v>
      </c>
      <c r="D28" s="46">
        <f t="shared" si="0"/>
        <v>31.623931623931625</v>
      </c>
      <c r="E28" s="46">
        <f t="shared" si="1"/>
        <v>100</v>
      </c>
      <c r="F28" s="46">
        <f t="shared" si="2"/>
        <v>19.2508890602046</v>
      </c>
      <c r="G28" s="10"/>
      <c r="O28" s="34">
        <f t="shared" si="7"/>
        <v>64.8074069840786</v>
      </c>
      <c r="P28" s="32">
        <f t="shared" si="3"/>
        <v>43.052503052503035</v>
      </c>
      <c r="Q28" s="32">
        <f t="shared" si="4"/>
        <v>100</v>
      </c>
      <c r="R28" s="32">
        <f t="shared" si="5"/>
        <v>48.040424434725466</v>
      </c>
      <c r="S28" s="33">
        <f t="shared" si="6"/>
        <v>19.2508890602046</v>
      </c>
      <c r="T28" s="30"/>
    </row>
    <row r="29" spans="2:20" ht="12.75">
      <c r="B29" s="9"/>
      <c r="C29" s="49">
        <f t="shared" si="8"/>
        <v>50</v>
      </c>
      <c r="D29" s="46">
        <f t="shared" si="0"/>
        <v>15.238095238095237</v>
      </c>
      <c r="E29" s="46">
        <f t="shared" si="1"/>
        <v>100</v>
      </c>
      <c r="F29" s="46">
        <f t="shared" si="2"/>
        <v>14.298784497673703</v>
      </c>
      <c r="G29" s="10"/>
      <c r="O29" s="34">
        <f t="shared" si="7"/>
        <v>54.772255750516614</v>
      </c>
      <c r="P29" s="32">
        <f t="shared" si="3"/>
        <v>21.95360195360196</v>
      </c>
      <c r="Q29" s="32">
        <f t="shared" si="4"/>
        <v>100</v>
      </c>
      <c r="R29" s="32">
        <f t="shared" si="5"/>
        <v>28.789535374520867</v>
      </c>
      <c r="S29" s="33">
        <f t="shared" si="6"/>
        <v>14.298784497673703</v>
      </c>
      <c r="T29" s="30"/>
    </row>
    <row r="30" spans="2:20" ht="12.75">
      <c r="B30" s="9"/>
      <c r="C30" s="49">
        <f t="shared" si="8"/>
        <v>40</v>
      </c>
      <c r="D30" s="46">
        <f t="shared" si="0"/>
        <v>6.227106227106227</v>
      </c>
      <c r="E30" s="46">
        <f t="shared" si="1"/>
        <v>40.86538461538461</v>
      </c>
      <c r="F30" s="46">
        <f t="shared" si="2"/>
        <v>9.297323870859334</v>
      </c>
      <c r="G30" s="10"/>
      <c r="O30" s="34">
        <f t="shared" si="7"/>
        <v>44.721359549995796</v>
      </c>
      <c r="P30" s="32">
        <f t="shared" si="3"/>
        <v>9.743589743589746</v>
      </c>
      <c r="Q30" s="32">
        <f t="shared" si="4"/>
        <v>63.942307692307715</v>
      </c>
      <c r="R30" s="32">
        <f t="shared" si="5"/>
        <v>14.490750876847164</v>
      </c>
      <c r="S30" s="33">
        <f t="shared" si="6"/>
        <v>9.297323870859334</v>
      </c>
      <c r="T30" s="30"/>
    </row>
    <row r="31" spans="2:20" ht="12.75">
      <c r="B31" s="9"/>
      <c r="C31" s="49">
        <f t="shared" si="8"/>
        <v>30</v>
      </c>
      <c r="D31" s="46">
        <f t="shared" si="0"/>
        <v>1.9536019536019535</v>
      </c>
      <c r="E31" s="46">
        <f t="shared" si="1"/>
        <v>12.820512820512821</v>
      </c>
      <c r="F31" s="46">
        <f t="shared" si="2"/>
        <v>3.922308508018782</v>
      </c>
      <c r="G31" s="10"/>
      <c r="O31" s="34">
        <f t="shared" si="7"/>
        <v>34.64101615137755</v>
      </c>
      <c r="P31" s="32">
        <f t="shared" si="3"/>
        <v>3.4920634920634934</v>
      </c>
      <c r="Q31" s="32">
        <f t="shared" si="4"/>
        <v>22.916666666666675</v>
      </c>
      <c r="R31" s="32">
        <f t="shared" si="5"/>
        <v>5.193427005987831</v>
      </c>
      <c r="S31" s="33">
        <f t="shared" si="6"/>
        <v>3.922308508018782</v>
      </c>
      <c r="T31" s="30"/>
    </row>
    <row r="32" spans="2:20" ht="12.75">
      <c r="B32" s="9"/>
      <c r="C32" s="49">
        <f t="shared" si="8"/>
        <v>20</v>
      </c>
      <c r="D32" s="46">
        <f t="shared" si="0"/>
        <v>0.3663003663003663</v>
      </c>
      <c r="E32" s="46">
        <f t="shared" si="1"/>
        <v>2.4038461538461537</v>
      </c>
      <c r="F32" s="46">
        <f t="shared" si="2"/>
        <v>1.1621654838574165</v>
      </c>
      <c r="G32" s="10"/>
      <c r="O32" s="34">
        <f t="shared" si="7"/>
        <v>24.49489742783178</v>
      </c>
      <c r="P32" s="32">
        <f t="shared" si="3"/>
        <v>0.8547008547008547</v>
      </c>
      <c r="Q32" s="32">
        <f t="shared" si="4"/>
        <v>5.608974358974359</v>
      </c>
      <c r="R32" s="32">
        <f t="shared" si="5"/>
        <v>1.2711184979690493</v>
      </c>
      <c r="S32" s="33">
        <f t="shared" si="6"/>
        <v>1.1621654838574165</v>
      </c>
      <c r="T32" s="30"/>
    </row>
    <row r="33" spans="2:20" ht="12.75">
      <c r="B33" s="9"/>
      <c r="C33" s="49">
        <f t="shared" si="8"/>
        <v>10</v>
      </c>
      <c r="D33" s="46">
        <f t="shared" si="0"/>
        <v>0</v>
      </c>
      <c r="E33" s="46">
        <f t="shared" si="1"/>
        <v>0</v>
      </c>
      <c r="F33" s="46">
        <f t="shared" si="2"/>
        <v>0.10895301411163283</v>
      </c>
      <c r="G33" s="10"/>
      <c r="O33" s="34">
        <f t="shared" si="7"/>
        <v>14.142135623730951</v>
      </c>
      <c r="P33" s="32">
        <f t="shared" si="3"/>
        <v>0.07326007326007329</v>
      </c>
      <c r="Q33" s="32">
        <f t="shared" si="4"/>
        <v>0.480769230769231</v>
      </c>
      <c r="R33" s="32">
        <f t="shared" si="5"/>
        <v>0.10895301411163283</v>
      </c>
      <c r="S33" s="33">
        <f t="shared" si="6"/>
        <v>0.10895301411163283</v>
      </c>
      <c r="T33" s="30"/>
    </row>
    <row r="34" spans="2:20" ht="12.75">
      <c r="B34" s="9"/>
      <c r="C34" s="35"/>
      <c r="D34" s="36"/>
      <c r="E34" s="36"/>
      <c r="F34" s="13"/>
      <c r="G34" s="10"/>
      <c r="O34" s="34"/>
      <c r="P34" s="32"/>
      <c r="Q34" s="32"/>
      <c r="R34" s="32">
        <v>0</v>
      </c>
      <c r="S34" s="33"/>
      <c r="T34" s="30"/>
    </row>
    <row r="35" spans="2:20" ht="12.75">
      <c r="B35" s="9"/>
      <c r="C35" s="13"/>
      <c r="D35" s="13"/>
      <c r="E35" s="13"/>
      <c r="F35" s="13"/>
      <c r="G35" s="10"/>
      <c r="O35" s="37"/>
      <c r="P35" s="38"/>
      <c r="Q35" s="38"/>
      <c r="R35" s="38"/>
      <c r="S35" s="39">
        <f>SUM(S26:S33)</f>
        <v>100.00000000000001</v>
      </c>
      <c r="T35" s="30"/>
    </row>
    <row r="36" spans="2:9" ht="12.75">
      <c r="B36" s="9"/>
      <c r="C36" s="40" t="s">
        <v>11</v>
      </c>
      <c r="D36" s="46">
        <f>D21*F36/100</f>
        <v>270.2771271125948</v>
      </c>
      <c r="E36" s="46">
        <f>F36-D36</f>
        <v>25.945574935595403</v>
      </c>
      <c r="F36" s="46">
        <f>F13</f>
        <v>296.22270204819023</v>
      </c>
      <c r="G36" s="10"/>
      <c r="I36" s="41"/>
    </row>
    <row r="37" spans="2:9" ht="12.75">
      <c r="B37" s="9"/>
      <c r="C37" s="13" t="s">
        <v>12</v>
      </c>
      <c r="D37" s="46">
        <f>D36/$D12</f>
        <v>58.17415564197048</v>
      </c>
      <c r="E37" s="46">
        <f>E36/$D12</f>
        <v>5.5844974032706425</v>
      </c>
      <c r="F37" s="46">
        <f>F36/$D12</f>
        <v>63.75865304524112</v>
      </c>
      <c r="G37" s="10"/>
      <c r="I37" s="41"/>
    </row>
    <row r="38" spans="2:7" ht="12.75">
      <c r="B38" s="9"/>
      <c r="C38" s="13" t="s">
        <v>13</v>
      </c>
      <c r="D38" s="48">
        <f>D19*D37</f>
        <v>3484.4827584523855</v>
      </c>
      <c r="E38" s="48">
        <f>E19*E37</f>
        <v>532.6751369273536</v>
      </c>
      <c r="F38" s="48">
        <f>F19*F37</f>
        <v>4017.157895379739</v>
      </c>
      <c r="G38" s="10"/>
    </row>
    <row r="39" spans="2:7" ht="12.75">
      <c r="B39" s="9"/>
      <c r="C39" s="13" t="s">
        <v>14</v>
      </c>
      <c r="D39" s="48">
        <f>24*(D18-$D$14)/($D$12/(1-0.4))/PI()/(D18^4-$D$14^4)/0.001^3</f>
        <v>1686.465836266317</v>
      </c>
      <c r="E39" s="48">
        <f>24*(E18-$D$14)/($D$12/(1-0.4))/PI()/(E18^4-$D$14^4)/0.001^3</f>
        <v>6324.246885998688</v>
      </c>
      <c r="F39" s="48">
        <f>(D21*D39+E21*E39)/100</f>
        <v>2092.6801302036533</v>
      </c>
      <c r="G39" s="10"/>
    </row>
    <row r="40" spans="2:7" ht="13.5" thickBot="1">
      <c r="B40" s="42"/>
      <c r="C40" s="43"/>
      <c r="D40" s="43"/>
      <c r="E40" s="43"/>
      <c r="F40" s="43"/>
      <c r="G40" s="44"/>
    </row>
    <row r="41" ht="13.5" thickTop="1"/>
  </sheetData>
  <sheetProtection password="CD50" sheet="1" objects="1" scenarios="1" insertColumns="0" insertRows="0"/>
  <mergeCells count="3">
    <mergeCell ref="C3:F3"/>
    <mergeCell ref="D5:E5"/>
    <mergeCell ref="D6:E6"/>
  </mergeCells>
  <printOptions horizontalCentered="1"/>
  <pageMargins left="0.25" right="0.25" top="1" bottom="1.5" header="0" footer="0.5"/>
  <pageSetup horizontalDpi="300" verticalDpi="300" orientation="portrait" pageOrder="overThenDown" r:id="rId4"/>
  <headerFooter alignWithMargins="0">
    <oddFooter>&amp;L&amp;"Arial,Bold"&amp;8Moly-Cop Tools&amp;"Arial,Regular" / &amp;F&amp;R&amp;8&amp;D   /   &amp;T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Guzman, Levi</cp:lastModifiedBy>
  <cp:lastPrinted>2007-06-03T12:53:50Z</cp:lastPrinted>
  <dcterms:created xsi:type="dcterms:W3CDTF">1999-06-11T19:45:36Z</dcterms:created>
  <dcterms:modified xsi:type="dcterms:W3CDTF">2012-02-06T20:54:23Z</dcterms:modified>
  <cp:category/>
  <cp:version/>
  <cp:contentType/>
  <cp:contentStatus/>
</cp:coreProperties>
</file>