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0.png" ContentType="image/png"/>
  <Override PartName="/xl/media/image6.png" ContentType="image/png"/>
  <Override PartName="/xl/media/image8.emf" ContentType="image/x-emf"/>
  <Override PartName="/xl/media/image7.png" ContentType="image/png"/>
  <Override PartName="/xl/media/image9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Jaw Crusher Sizing Guide" sheetId="1" state="visible" r:id="rId2"/>
    <sheet name="Jaw Crushing Charts" sheetId="2" state="visible" r:id="rId3"/>
    <sheet name="Jaw Crusher" sheetId="3" state="hidden" r:id="rId4"/>
    <sheet name="Gyratory Crusher" sheetId="4" state="hidden" r:id="rId5"/>
  </sheets>
  <definedNames>
    <definedName function="false" hidden="false" localSheetId="2" name="_xlnm.Print_Area" vbProcedure="false">'Jaw Crusher'!$A$1:$K$43</definedName>
    <definedName function="false" hidden="false" localSheetId="0" name="_xlnm.Print_Area" vbProcedure="false">'Jaw Crusher Sizing Guide'!$A$1:$I$77</definedName>
    <definedName function="false" hidden="false" localSheetId="0" name="_xlnm.Print_Titles" vbProcedure="false">'Jaw Crusher Sizing Guide'!$2:$5</definedName>
    <definedName function="false" hidden="false" name="Copy_Area" vbProcedure="false">$#REF!.$A$6:$O$25</definedName>
    <definedName function="false" hidden="false" name="Data" vbProcedure="false">$#REF!.$D$10:$D$23;$#REF!.$F$10:$H$23;$#REF!.$A$1</definedName>
    <definedName function="false" hidden="false" name="Excel_BuiltIn_Print_Titles_1" vbProcedure="false">'Jaw Crusher Sizing Guide'!$1:$5</definedName>
  </definedNames>
  <calcPr iterateCount="1" refMode="A1" iterate="tru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<sst xmlns="http://schemas.openxmlformats.org/spreadsheetml/2006/main" count="107" uniqueCount="87">
  <si>
    <t>CALCULATION COVER SHEET</t>
  </si>
  <si>
    <t>Date:</t>
  </si>
  <si>
    <t>Author:</t>
  </si>
  <si>
    <t>Revision</t>
  </si>
  <si>
    <t>Project:</t>
  </si>
  <si>
    <t>Example Jaw Crusher Size Calculations</t>
  </si>
  <si>
    <t>Calc No:</t>
  </si>
  <si>
    <t>Title:</t>
  </si>
  <si>
    <t>Primary jaw crusher sizing</t>
  </si>
  <si>
    <t>Purpose:</t>
  </si>
  <si>
    <t>Basis / Assumptions:</t>
  </si>
  <si>
    <r>
      <rPr>
        <vertAlign val="subscript"/>
        <sz val="10"/>
        <rFont val="FreeSans"/>
        <family val="2"/>
      </rPr>
      <t>Crushing work index (Wi</t>
    </r>
    <r>
      <rPr>
        <sz val="10"/>
        <rFont val="FreeSans"/>
        <family val="2"/>
      </rPr>
      <t>C</t>
    </r>
    <r>
      <rPr>
        <sz val="10"/>
        <rFont val="FreeSans"/>
        <family val="2"/>
      </rPr>
      <t>)</t>
    </r>
  </si>
  <si>
    <t>kWh/tonne</t>
  </si>
  <si>
    <t>kWh/st</t>
  </si>
  <si>
    <t>Design criteria</t>
  </si>
  <si>
    <t>Solids bulk density</t>
  </si>
  <si>
    <t>t/m³</t>
  </si>
  <si>
    <t>Bulk density is the apparent density</t>
  </si>
  <si>
    <t>F100</t>
  </si>
  <si>
    <t>(max opening)</t>
  </si>
  <si>
    <t>mm</t>
  </si>
  <si>
    <t>µm</t>
  </si>
  <si>
    <t>of a loose pile of unconsolidated</t>
  </si>
  <si>
    <t>F80</t>
  </si>
  <si>
    <t>(blasted rock)</t>
  </si>
  <si>
    <t>rocks.  It is not “specific gravity”,</t>
  </si>
  <si>
    <t>P80</t>
  </si>
  <si>
    <t>(chart in appendix)</t>
  </si>
  <si>
    <t>the actual density of in-situ rock.</t>
  </si>
  <si>
    <t>Desired instantaneous throughput</t>
  </si>
  <si>
    <t>tonnes/hour</t>
  </si>
  <si>
    <t>availability</t>
  </si>
  <si>
    <t>Primary crushers have low</t>
  </si>
  <si>
    <t>operating hours per day</t>
  </si>
  <si>
    <t>h/day</t>
  </si>
  <si>
    <t>availability and often run only</t>
  </si>
  <si>
    <t>daily throughput</t>
  </si>
  <si>
    <t>tonnes/day</t>
  </si>
  <si>
    <t>on dayshift.</t>
  </si>
  <si>
    <t>Method, power draw:</t>
  </si>
  <si>
    <t>Power draw to obtain this reduction ratio:</t>
  </si>
  <si>
    <t>(Bond Equation)</t>
  </si>
  <si>
    <r>
      <rPr>
        <sz val="10"/>
        <rFont val="FreeSans"/>
        <family val="2"/>
      </rPr>
      <t>E </t>
    </r>
    <r>
      <rPr>
        <sz val="10"/>
        <rFont val="FreeSans"/>
        <family val="2"/>
      </rPr>
      <t>=</t>
    </r>
  </si>
  <si>
    <t>kWh/tonne (for a metric work index value)</t>
  </si>
  <si>
    <t>Power draw, nominal</t>
  </si>
  <si>
    <t>kW</t>
  </si>
  <si>
    <t>Design margin needed to</t>
  </si>
  <si>
    <t>Design margin on motor size</t>
  </si>
  <si>
    <t>start the motor under load</t>
  </si>
  <si>
    <t>Raw motor size</t>
  </si>
  <si>
    <t>and to handle spikes of</t>
  </si>
  <si>
    <t>hard ore.  Consult with the</t>
  </si>
  <si>
    <t>crusher vendor.</t>
  </si>
  <si>
    <t>Method, volumetric flow:</t>
  </si>
  <si>
    <t>The typical throughput values given on crusher brochures relate</t>
  </si>
  <si>
    <t>to a “typical” ore bulk density of</t>
  </si>
  <si>
    <t>t/m³.  The crushers are</t>
  </si>
  <si>
    <t>actually volume (not weight) flow limited, so convert the desired tonnage</t>
  </si>
  <si>
    <t>to what it would be with the “typical” ore bulk density (for reading the charts).</t>
  </si>
  <si>
    <t>m³/h</t>
  </si>
  <si>
    <t>Equivalent “typical” mass throughput, use for charts</t>
  </si>
  <si>
    <t>t/h</t>
  </si>
  <si>
    <t>Method, consult vendor data:</t>
  </si>
  <si>
    <t>Throughput</t>
  </si>
  <si>
    <t>Motor size</t>
  </si>
  <si>
    <t>HP</t>
  </si>
  <si>
    <t>Closed side setting</t>
  </si>
  <si>
    <t>inches</t>
  </si>
  <si>
    <t>Feed opening, at least</t>
  </si>
  <si>
    <t>Results:</t>
  </si>
  <si>
    <t>The selected crusher is:</t>
  </si>
  <si>
    <t>C116 jaw crusher</t>
  </si>
  <si>
    <t>Operating conditions:</t>
  </si>
  <si>
    <t>Closed side setting:</t>
  </si>
  <si>
    <t>The maximum nominal t/h:</t>
  </si>
  <si>
    <t>Use the lesser value from the chart.</t>
  </si>
  <si>
    <t>P100</t>
  </si>
  <si>
    <t>(to match P80)</t>
  </si>
  <si>
    <t>Notes to user:</t>
  </si>
  <si>
    <t>Insert the catalogue information</t>
  </si>
  <si>
    <t>for the crusher you are proposing</t>
  </si>
  <si>
    <t>to use.</t>
  </si>
  <si>
    <t>Move the red arrows &amp; circles</t>
  </si>
  <si>
    <t>to indicate the throughput and</t>
  </si>
  <si>
    <t>settings you are proposing.</t>
  </si>
  <si>
    <t>Appendix, Jaw Crusher:</t>
  </si>
  <si>
    <t>http://www.metso.com/miningandconstruction/MaTobox7.nsf/DocsByID/C456ED9F5C9B39B7C2256DAC00206B4D/$File/CseriesEnglish.pdf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</si>
</sst>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\$#,##0\ ;&quot;($&quot;#,##0\)"/>
    <numFmt numFmtId="167" formatCode="0.00"/>
    <numFmt numFmtId="168" formatCode="0.0"/>
    <numFmt numFmtId="169" formatCode="0%"/>
    <numFmt numFmtId="170" formatCode="0"/>
  </numFmts>
  <fonts count="16">
    <font>
      <sz val="10"/>
      <name val="Free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FreeSansl"/>
      <family val="2"/>
    </font>
    <font>
      <b val="true"/>
      <sz val="10"/>
      <name val="FreeSans"/>
      <family val="2"/>
    </font>
    <font>
      <b val="true"/>
      <sz val="8"/>
      <name val="FreeSans"/>
      <family val="2"/>
    </font>
    <font>
      <b val="true"/>
      <sz val="10"/>
      <name val="Arial"/>
      <family val="2"/>
    </font>
    <font>
      <vertAlign val="subscript"/>
      <sz val="10"/>
      <name val="FreeSans"/>
      <family val="2"/>
    </font>
    <font>
      <b val="true"/>
      <sz val="10"/>
      <color rgb="FF0000FF"/>
      <name val="FreeSans"/>
      <family val="2"/>
    </font>
    <font>
      <b val="true"/>
      <u val="single"/>
      <sz val="10"/>
      <name val="Arial"/>
      <family val="2"/>
    </font>
    <font>
      <sz val="10"/>
      <color rgb="FF0000FF"/>
      <name val="FreeSans"/>
      <family val="2"/>
    </font>
    <font>
      <i val="true"/>
      <sz val="10"/>
      <name val="FreeSans"/>
      <family val="2"/>
    </font>
    <font>
      <sz val="10"/>
      <color rgb="FFFF0000"/>
      <name val="FreeSans"/>
      <family val="2"/>
    </font>
    <font>
      <sz val="8"/>
      <name val="FreeSans"/>
      <family val="2"/>
    </font>
    <font>
      <sz val="12"/>
      <color rgb="FFFF336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/>
      <top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4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1" applyFont="true" applyBorder="tru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mma0" xfId="20" builtinId="53" customBuiltin="true"/>
    <cellStyle name="Currency0" xfId="21" builtinId="53" customBuiltin="true"/>
    <cellStyle name="Date" xfId="22" builtinId="53" customBuiltin="true"/>
    <cellStyle name="Fixed" xfId="23" builtinId="53" customBuiltin="true"/>
    <cellStyle name="Heading 1" xfId="24" builtinId="53" customBuiltin="true"/>
    <cellStyle name="Heading 2" xfId="25" builtinId="53" customBuiltin="true"/>
    <cellStyle name="Total" xfId="2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7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8.emf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626400</xdr:colOff>
      <xdr:row>5</xdr:row>
      <xdr:rowOff>146880</xdr:rowOff>
    </xdr:from>
    <xdr:to>
      <xdr:col>7</xdr:col>
      <xdr:colOff>568080</xdr:colOff>
      <xdr:row>8</xdr:row>
      <xdr:rowOff>127800</xdr:rowOff>
    </xdr:to>
    <xdr:sp>
      <xdr:nvSpPr>
        <xdr:cNvPr id="0" name="CustomShape 1"/>
        <xdr:cNvSpPr/>
      </xdr:nvSpPr>
      <xdr:spPr>
        <a:xfrm>
          <a:off x="626400" y="924120"/>
          <a:ext cx="4438440" cy="441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6800" bIns="46800"/>
        <a:p>
          <a:r>
            <a:rPr lang="en-CA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FreeSans"/>
            </a:rPr>
            <a:t>Determine the size of a primary crusher (in this case jaw) using the Bond work index equation and vendor volumetric throughputs.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360</xdr:colOff>
      <xdr:row>11</xdr:row>
      <xdr:rowOff>41400</xdr:rowOff>
    </xdr:from>
    <xdr:to>
      <xdr:col>7</xdr:col>
      <xdr:colOff>618120</xdr:colOff>
      <xdr:row>16</xdr:row>
      <xdr:rowOff>53640</xdr:rowOff>
    </xdr:to>
    <xdr:sp>
      <xdr:nvSpPr>
        <xdr:cNvPr id="1" name="CustomShape 1"/>
        <xdr:cNvSpPr/>
      </xdr:nvSpPr>
      <xdr:spPr>
        <a:xfrm>
          <a:off x="639000" y="1740600"/>
          <a:ext cx="4475880" cy="7804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r>
            <a:rPr lang="en-CA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FreeSans"/>
            </a:rPr>
            <a:t>Primary crushers can be either volumetrically or by power draw.  Design to both these constraints.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CA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FreeSans"/>
            </a:rPr>
            <a:t>Bond low-energy impact crusher work index (WiC) testing at a laboratory on a representative sample of ore has the following results: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36000</xdr:colOff>
      <xdr:row>56</xdr:row>
      <xdr:rowOff>75240</xdr:rowOff>
    </xdr:from>
    <xdr:to>
      <xdr:col>8</xdr:col>
      <xdr:colOff>35640</xdr:colOff>
      <xdr:row>58</xdr:row>
      <xdr:rowOff>51840</xdr:rowOff>
    </xdr:to>
    <xdr:sp>
      <xdr:nvSpPr>
        <xdr:cNvPr id="2" name="CustomShape 1"/>
        <xdr:cNvSpPr/>
      </xdr:nvSpPr>
      <xdr:spPr>
        <a:xfrm>
          <a:off x="674640" y="8778960"/>
          <a:ext cx="4496760" cy="2840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r>
            <a:rPr lang="en-CA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FreeSans"/>
            </a:rPr>
            <a:t>Consult the chart on the next page.  Find a crusher that satisfies all of the following conditions: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10</xdr:col>
      <xdr:colOff>3960</xdr:colOff>
      <xdr:row>73</xdr:row>
      <xdr:rowOff>60840</xdr:rowOff>
    </xdr:from>
    <xdr:to>
      <xdr:col>13</xdr:col>
      <xdr:colOff>531720</xdr:colOff>
      <xdr:row>78</xdr:row>
      <xdr:rowOff>30240</xdr:rowOff>
    </xdr:to>
    <xdr:sp>
      <xdr:nvSpPr>
        <xdr:cNvPr id="3" name="CustomShape 1"/>
        <xdr:cNvSpPr/>
      </xdr:nvSpPr>
      <xdr:spPr>
        <a:xfrm>
          <a:off x="6049440" y="11377080"/>
          <a:ext cx="2076840" cy="737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r>
            <a:rPr lang="en-CA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FreeSans"/>
            </a:rPr>
            <a:t>Go to the particle size distribution (PSD) at the bottom of the appendix.  Find the P100 that matches the P80.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8</xdr:col>
      <xdr:colOff>79560</xdr:colOff>
      <xdr:row>0</xdr:row>
      <xdr:rowOff>66600</xdr:rowOff>
    </xdr:from>
    <xdr:to>
      <xdr:col>8</xdr:col>
      <xdr:colOff>418320</xdr:colOff>
      <xdr:row>2</xdr:row>
      <xdr:rowOff>114480</xdr:rowOff>
    </xdr:to>
    <xdr:sp>
      <xdr:nvSpPr>
        <xdr:cNvPr id="4" name="CustomShape 1"/>
        <xdr:cNvSpPr/>
      </xdr:nvSpPr>
      <xdr:spPr>
        <a:xfrm>
          <a:off x="5215320" y="66600"/>
          <a:ext cx="338760" cy="363960"/>
        </a:xfrm>
        <a:custGeom>
          <a:avLst/>
          <a:gdLst/>
          <a:ahLst/>
          <a:rect l="0" t="0" r="r" b="b"/>
          <a:pathLst>
            <a:path w="943" h="1013">
              <a:moveTo>
                <a:pt x="471" y="0"/>
              </a:moveTo>
              <a:lnTo>
                <a:pt x="942" y="1012"/>
              </a:lnTo>
              <a:lnTo>
                <a:pt x="0" y="1012"/>
              </a:lnTo>
              <a:lnTo>
                <a:pt x="471" y="0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/>
          <a:r>
            <a:rPr lang="en-CA" sz="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FreeSans"/>
            </a:rPr>
            <a:t>1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268920</xdr:colOff>
      <xdr:row>59</xdr:row>
      <xdr:rowOff>4680</xdr:rowOff>
    </xdr:from>
    <xdr:to>
      <xdr:col>13</xdr:col>
      <xdr:colOff>623520</xdr:colOff>
      <xdr:row>65</xdr:row>
      <xdr:rowOff>130320</xdr:rowOff>
    </xdr:to>
    <xdr:sp>
      <xdr:nvSpPr>
        <xdr:cNvPr id="5" name="CustomShape 1"/>
        <xdr:cNvSpPr/>
      </xdr:nvSpPr>
      <xdr:spPr>
        <a:xfrm>
          <a:off x="6043320" y="9169560"/>
          <a:ext cx="2174760" cy="10476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r>
            <a:rPr lang="en-CA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FreeSans"/>
            </a:rPr>
            <a:t>One criteria typically drives the machine selection.  For small throughputs, it will be the maximum feed size.  For high throughput will be either t/h or kW and it may be necessary to relax the P80 dimension.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</xdr:colOff>
      <xdr:row>0</xdr:row>
      <xdr:rowOff>0</xdr:rowOff>
    </xdr:from>
    <xdr:to>
      <xdr:col>7</xdr:col>
      <xdr:colOff>525240</xdr:colOff>
      <xdr:row>26</xdr:row>
      <xdr:rowOff>64800</xdr:rowOff>
    </xdr:to>
    <xdr:pic>
      <xdr:nvPicPr>
        <xdr:cNvPr id="6" name="Image 1" descr=""/>
        <xdr:cNvPicPr/>
      </xdr:nvPicPr>
      <xdr:blipFill>
        <a:blip r:embed="rId1"/>
        <a:stretch/>
      </xdr:blipFill>
      <xdr:spPr>
        <a:xfrm>
          <a:off x="360" y="0"/>
          <a:ext cx="6214320" cy="4291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26</xdr:row>
      <xdr:rowOff>101880</xdr:rowOff>
    </xdr:from>
    <xdr:to>
      <xdr:col>7</xdr:col>
      <xdr:colOff>531720</xdr:colOff>
      <xdr:row>49</xdr:row>
      <xdr:rowOff>59760</xdr:rowOff>
    </xdr:to>
    <xdr:pic>
      <xdr:nvPicPr>
        <xdr:cNvPr id="7" name="Image 2" descr=""/>
        <xdr:cNvPicPr/>
      </xdr:nvPicPr>
      <xdr:blipFill>
        <a:blip r:embed="rId2"/>
        <a:stretch/>
      </xdr:blipFill>
      <xdr:spPr>
        <a:xfrm>
          <a:off x="0" y="4328280"/>
          <a:ext cx="6221160" cy="369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738000</xdr:colOff>
      <xdr:row>0</xdr:row>
      <xdr:rowOff>102960</xdr:rowOff>
    </xdr:from>
    <xdr:to>
      <xdr:col>7</xdr:col>
      <xdr:colOff>375840</xdr:colOff>
      <xdr:row>3</xdr:row>
      <xdr:rowOff>98280</xdr:rowOff>
    </xdr:to>
    <xdr:sp>
      <xdr:nvSpPr>
        <xdr:cNvPr id="8" name="Ellipse 1"/>
        <xdr:cNvSpPr/>
      </xdr:nvSpPr>
      <xdr:spPr>
        <a:xfrm>
          <a:off x="5614560" y="102960"/>
          <a:ext cx="450720" cy="482760"/>
        </a:xfrm>
        <a:prstGeom prst="ellipse">
          <a:avLst/>
        </a:prstGeom>
        <a:noFill/>
        <a:ln w="36720">
          <a:solidFill>
            <a:srgbClr val="ff3366"/>
          </a:solidFill>
          <a:round/>
          <a:tailEnd len="med" type="triangle" w="med"/>
        </a:ln>
      </xdr:spPr>
    </xdr:sp>
    <xdr:clientData/>
  </xdr:twoCellAnchor>
  <xdr:twoCellAnchor editAs="oneCell">
    <xdr:from>
      <xdr:col>0</xdr:col>
      <xdr:colOff>563040</xdr:colOff>
      <xdr:row>19</xdr:row>
      <xdr:rowOff>78480</xdr:rowOff>
    </xdr:from>
    <xdr:to>
      <xdr:col>1</xdr:col>
      <xdr:colOff>198720</xdr:colOff>
      <xdr:row>20</xdr:row>
      <xdr:rowOff>101520</xdr:rowOff>
    </xdr:to>
    <xdr:sp>
      <xdr:nvSpPr>
        <xdr:cNvPr id="9" name="Ellipse 1"/>
        <xdr:cNvSpPr/>
      </xdr:nvSpPr>
      <xdr:spPr>
        <a:xfrm>
          <a:off x="563040" y="3166920"/>
          <a:ext cx="448200" cy="185760"/>
        </a:xfrm>
        <a:prstGeom prst="ellipse">
          <a:avLst/>
        </a:prstGeom>
        <a:noFill/>
        <a:ln w="36720">
          <a:solidFill>
            <a:srgbClr val="ff3366"/>
          </a:solidFill>
          <a:round/>
          <a:tailEnd len="med" type="triangle" w="med"/>
        </a:ln>
      </xdr:spPr>
    </xdr:sp>
    <xdr:clientData/>
  </xdr:twoCellAnchor>
  <xdr:twoCellAnchor editAs="oneCell">
    <xdr:from>
      <xdr:col>1</xdr:col>
      <xdr:colOff>212760</xdr:colOff>
      <xdr:row>20</xdr:row>
      <xdr:rowOff>18000</xdr:rowOff>
    </xdr:from>
    <xdr:to>
      <xdr:col>7</xdr:col>
      <xdr:colOff>150120</xdr:colOff>
      <xdr:row>20</xdr:row>
      <xdr:rowOff>29880</xdr:rowOff>
    </xdr:to>
    <xdr:sp>
      <xdr:nvSpPr>
        <xdr:cNvPr id="10" name="Line 1"/>
        <xdr:cNvSpPr/>
      </xdr:nvSpPr>
      <xdr:spPr>
        <a:xfrm>
          <a:off x="1025280" y="3269160"/>
          <a:ext cx="4814280" cy="11880"/>
        </a:xfrm>
        <a:prstGeom prst="line">
          <a:avLst/>
        </a:prstGeom>
        <a:ln w="36720">
          <a:solidFill>
            <a:srgbClr val="ff3366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150120</xdr:colOff>
      <xdr:row>3</xdr:row>
      <xdr:rowOff>114120</xdr:rowOff>
    </xdr:from>
    <xdr:to>
      <xdr:col>7</xdr:col>
      <xdr:colOff>156600</xdr:colOff>
      <xdr:row>20</xdr:row>
      <xdr:rowOff>6120</xdr:rowOff>
    </xdr:to>
    <xdr:sp>
      <xdr:nvSpPr>
        <xdr:cNvPr id="11" name="Line 1"/>
        <xdr:cNvSpPr/>
      </xdr:nvSpPr>
      <xdr:spPr>
        <a:xfrm>
          <a:off x="5839560" y="601560"/>
          <a:ext cx="6480" cy="2655720"/>
        </a:xfrm>
        <a:prstGeom prst="line">
          <a:avLst/>
        </a:prstGeom>
        <a:ln w="36720">
          <a:solidFill>
            <a:srgbClr val="ff3366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144360</xdr:colOff>
      <xdr:row>33</xdr:row>
      <xdr:rowOff>120240</xdr:rowOff>
    </xdr:from>
    <xdr:to>
      <xdr:col>6</xdr:col>
      <xdr:colOff>156600</xdr:colOff>
      <xdr:row>47</xdr:row>
      <xdr:rowOff>162720</xdr:rowOff>
    </xdr:to>
    <xdr:sp>
      <xdr:nvSpPr>
        <xdr:cNvPr id="12" name="Line 1"/>
        <xdr:cNvSpPr/>
      </xdr:nvSpPr>
      <xdr:spPr>
        <a:xfrm flipH="1">
          <a:off x="5020920" y="5484600"/>
          <a:ext cx="12240" cy="2318400"/>
        </a:xfrm>
        <a:prstGeom prst="line">
          <a:avLst/>
        </a:prstGeom>
        <a:ln w="36720">
          <a:solidFill>
            <a:srgbClr val="ff3366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718920</xdr:colOff>
      <xdr:row>33</xdr:row>
      <xdr:rowOff>150840</xdr:rowOff>
    </xdr:from>
    <xdr:to>
      <xdr:col>5</xdr:col>
      <xdr:colOff>750600</xdr:colOff>
      <xdr:row>33</xdr:row>
      <xdr:rowOff>156600</xdr:rowOff>
    </xdr:to>
    <xdr:sp>
      <xdr:nvSpPr>
        <xdr:cNvPr id="13" name="Line 1"/>
        <xdr:cNvSpPr/>
      </xdr:nvSpPr>
      <xdr:spPr>
        <a:xfrm>
          <a:off x="718920" y="5515200"/>
          <a:ext cx="4095360" cy="5760"/>
        </a:xfrm>
        <a:prstGeom prst="line">
          <a:avLst/>
        </a:prstGeom>
        <a:ln w="36720">
          <a:solidFill>
            <a:srgbClr val="ff3366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313200</xdr:colOff>
      <xdr:row>36</xdr:row>
      <xdr:rowOff>120600</xdr:rowOff>
    </xdr:from>
    <xdr:to>
      <xdr:col>3</xdr:col>
      <xdr:colOff>131400</xdr:colOff>
      <xdr:row>38</xdr:row>
      <xdr:rowOff>132840</xdr:rowOff>
    </xdr:to>
    <xdr:sp>
      <xdr:nvSpPr>
        <xdr:cNvPr id="14" name="TextShape 1"/>
        <xdr:cNvSpPr txBox="1"/>
      </xdr:nvSpPr>
      <xdr:spPr>
        <a:xfrm>
          <a:off x="1125720" y="5972760"/>
          <a:ext cx="1443960" cy="337320"/>
        </a:xfrm>
        <a:prstGeom prst="rect">
          <a:avLst/>
        </a:prstGeom>
        <a:solidFill>
          <a:srgbClr val="e6e6e6"/>
        </a:solidFill>
        <a:ln w="36720">
          <a:noFill/>
        </a:ln>
      </xdr:spPr>
      <xdr:txBody>
        <a:bodyPr lIns="0" rIns="0" tIns="0" bIns="0"/>
        <a:p>
          <a:r>
            <a:rPr lang="en-CA" sz="1200" spc="-1" strike="noStrike">
              <a:solidFill>
                <a:srgbClr val="ff3366"/>
              </a:solidFill>
              <a:uFill>
                <a:solidFill>
                  <a:srgbClr val="ffffff"/>
                </a:solidFill>
              </a:uFill>
              <a:latin typeface="Times New Roman"/>
            </a:rPr>
            <a:t>Product 80% passing size from CSS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18720</xdr:colOff>
      <xdr:row>2</xdr:row>
      <xdr:rowOff>108720</xdr:rowOff>
    </xdr:from>
    <xdr:to>
      <xdr:col>10</xdr:col>
      <xdr:colOff>277920</xdr:colOff>
      <xdr:row>40</xdr:row>
      <xdr:rowOff>60840</xdr:rowOff>
    </xdr:to>
    <xdr:pic>
      <xdr:nvPicPr>
        <xdr:cNvPr id="15" name="Graphics 1" descr=""/>
        <xdr:cNvPicPr/>
      </xdr:nvPicPr>
      <xdr:blipFill>
        <a:blip r:embed="rId1"/>
        <a:stretch/>
      </xdr:blipFill>
      <xdr:spPr>
        <a:xfrm>
          <a:off x="581040" y="424800"/>
          <a:ext cx="5322960" cy="5844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23760</xdr:colOff>
      <xdr:row>6</xdr:row>
      <xdr:rowOff>11880</xdr:rowOff>
    </xdr:from>
    <xdr:to>
      <xdr:col>5</xdr:col>
      <xdr:colOff>474480</xdr:colOff>
      <xdr:row>9</xdr:row>
      <xdr:rowOff>33480</xdr:rowOff>
    </xdr:to>
    <xdr:sp>
      <xdr:nvSpPr>
        <xdr:cNvPr id="16" name="Ellipse 1"/>
        <xdr:cNvSpPr/>
      </xdr:nvSpPr>
      <xdr:spPr>
        <a:xfrm>
          <a:off x="2836800" y="942480"/>
          <a:ext cx="450720" cy="482760"/>
        </a:xfrm>
        <a:prstGeom prst="ellipse">
          <a:avLst/>
        </a:prstGeom>
        <a:noFill/>
        <a:ln w="36720">
          <a:solidFill>
            <a:srgbClr val="ff3366"/>
          </a:solidFill>
          <a:round/>
          <a:tailEnd len="med" type="triangle" w="med"/>
        </a:ln>
      </xdr:spPr>
    </xdr:sp>
    <xdr:clientData/>
  </xdr:twoCellAnchor>
  <xdr:twoCellAnchor editAs="oneCell">
    <xdr:from>
      <xdr:col>5</xdr:col>
      <xdr:colOff>236160</xdr:colOff>
      <xdr:row>9</xdr:row>
      <xdr:rowOff>27360</xdr:rowOff>
    </xdr:from>
    <xdr:to>
      <xdr:col>5</xdr:col>
      <xdr:colOff>236160</xdr:colOff>
      <xdr:row>18</xdr:row>
      <xdr:rowOff>126000</xdr:rowOff>
    </xdr:to>
    <xdr:sp>
      <xdr:nvSpPr>
        <xdr:cNvPr id="17" name="Line 1"/>
        <xdr:cNvSpPr/>
      </xdr:nvSpPr>
      <xdr:spPr>
        <a:xfrm>
          <a:off x="3049200" y="1419120"/>
          <a:ext cx="0" cy="1481760"/>
        </a:xfrm>
        <a:prstGeom prst="line">
          <a:avLst/>
        </a:prstGeom>
        <a:ln w="36720">
          <a:solidFill>
            <a:srgbClr val="ff3366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64080</xdr:colOff>
      <xdr:row>19</xdr:row>
      <xdr:rowOff>25920</xdr:rowOff>
    </xdr:from>
    <xdr:to>
      <xdr:col>5</xdr:col>
      <xdr:colOff>89280</xdr:colOff>
      <xdr:row>19</xdr:row>
      <xdr:rowOff>25920</xdr:rowOff>
    </xdr:to>
    <xdr:sp>
      <xdr:nvSpPr>
        <xdr:cNvPr id="18" name="Line 1"/>
        <xdr:cNvSpPr/>
      </xdr:nvSpPr>
      <xdr:spPr>
        <a:xfrm>
          <a:off x="1751760" y="2954520"/>
          <a:ext cx="1150560" cy="0"/>
        </a:xfrm>
        <a:prstGeom prst="line">
          <a:avLst/>
        </a:prstGeom>
        <a:ln w="36720">
          <a:solidFill>
            <a:srgbClr val="ff3366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92520</xdr:colOff>
      <xdr:row>31</xdr:row>
      <xdr:rowOff>77400</xdr:rowOff>
    </xdr:from>
    <xdr:to>
      <xdr:col>8</xdr:col>
      <xdr:colOff>173160</xdr:colOff>
      <xdr:row>33</xdr:row>
      <xdr:rowOff>16920</xdr:rowOff>
    </xdr:to>
    <xdr:sp>
      <xdr:nvSpPr>
        <xdr:cNvPr id="19" name="Line 1"/>
        <xdr:cNvSpPr/>
      </xdr:nvSpPr>
      <xdr:spPr>
        <a:xfrm flipH="1">
          <a:off x="4593240" y="4849920"/>
          <a:ext cx="80640" cy="246960"/>
        </a:xfrm>
        <a:prstGeom prst="line">
          <a:avLst/>
        </a:prstGeom>
        <a:ln w="36720">
          <a:solidFill>
            <a:srgbClr val="ff3366"/>
          </a:solidFill>
          <a:round/>
          <a:head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38160</xdr:colOff>
      <xdr:row>33</xdr:row>
      <xdr:rowOff>17280</xdr:rowOff>
    </xdr:from>
    <xdr:to>
      <xdr:col>8</xdr:col>
      <xdr:colOff>488880</xdr:colOff>
      <xdr:row>33</xdr:row>
      <xdr:rowOff>17280</xdr:rowOff>
    </xdr:to>
    <xdr:sp>
      <xdr:nvSpPr>
        <xdr:cNvPr id="20" name="Line 1"/>
        <xdr:cNvSpPr/>
      </xdr:nvSpPr>
      <xdr:spPr>
        <a:xfrm>
          <a:off x="2851200" y="5097240"/>
          <a:ext cx="2138400" cy="0"/>
        </a:xfrm>
        <a:prstGeom prst="line">
          <a:avLst/>
        </a:prstGeom>
        <a:ln w="36720">
          <a:solidFill>
            <a:srgbClr val="ff3366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60120</xdr:colOff>
      <xdr:row>32</xdr:row>
      <xdr:rowOff>22320</xdr:rowOff>
    </xdr:from>
    <xdr:to>
      <xdr:col>8</xdr:col>
      <xdr:colOff>60120</xdr:colOff>
      <xdr:row>38</xdr:row>
      <xdr:rowOff>70200</xdr:rowOff>
    </xdr:to>
    <xdr:sp>
      <xdr:nvSpPr>
        <xdr:cNvPr id="21" name="Line 1"/>
        <xdr:cNvSpPr/>
      </xdr:nvSpPr>
      <xdr:spPr>
        <a:xfrm>
          <a:off x="4560840" y="4948560"/>
          <a:ext cx="0" cy="1005480"/>
        </a:xfrm>
        <a:prstGeom prst="line">
          <a:avLst/>
        </a:prstGeom>
        <a:ln w="36720">
          <a:solidFill>
            <a:srgbClr val="ff3366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340920</xdr:colOff>
      <xdr:row>31</xdr:row>
      <xdr:rowOff>104760</xdr:rowOff>
    </xdr:from>
    <xdr:to>
      <xdr:col>4</xdr:col>
      <xdr:colOff>96840</xdr:colOff>
      <xdr:row>33</xdr:row>
      <xdr:rowOff>134640</xdr:rowOff>
    </xdr:to>
    <xdr:sp>
      <xdr:nvSpPr>
        <xdr:cNvPr id="22" name="TextShape 1"/>
        <xdr:cNvSpPr txBox="1"/>
      </xdr:nvSpPr>
      <xdr:spPr>
        <a:xfrm>
          <a:off x="903240" y="4877280"/>
          <a:ext cx="1443960" cy="337320"/>
        </a:xfrm>
        <a:prstGeom prst="rect">
          <a:avLst/>
        </a:prstGeom>
        <a:solidFill>
          <a:srgbClr val="e6e6e6"/>
        </a:solidFill>
        <a:ln w="36720">
          <a:noFill/>
        </a:ln>
      </xdr:spPr>
      <xdr:txBody>
        <a:bodyPr lIns="0" rIns="0" tIns="0" bIns="0"/>
        <a:p>
          <a:r>
            <a:rPr lang="en-CA" sz="1200" spc="-1" strike="noStrike">
              <a:solidFill>
                <a:srgbClr val="ff3366"/>
              </a:solidFill>
              <a:uFill>
                <a:solidFill>
                  <a:srgbClr val="ffffff"/>
                </a:solidFill>
              </a:uFill>
              <a:latin typeface="Times New Roman"/>
            </a:rPr>
            <a:t>Product 80% passing size from CSS</a:t>
          </a:r>
          <a:endParaRPr lang="en-CA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108720</xdr:colOff>
      <xdr:row>18</xdr:row>
      <xdr:rowOff>118800</xdr:rowOff>
    </xdr:from>
    <xdr:to>
      <xdr:col>2</xdr:col>
      <xdr:colOff>556920</xdr:colOff>
      <xdr:row>19</xdr:row>
      <xdr:rowOff>150840</xdr:rowOff>
    </xdr:to>
    <xdr:sp>
      <xdr:nvSpPr>
        <xdr:cNvPr id="23" name="Ellipse 1"/>
        <xdr:cNvSpPr/>
      </xdr:nvSpPr>
      <xdr:spPr>
        <a:xfrm>
          <a:off x="1233720" y="2893680"/>
          <a:ext cx="448200" cy="185760"/>
        </a:xfrm>
        <a:prstGeom prst="ellipse">
          <a:avLst/>
        </a:prstGeom>
        <a:noFill/>
        <a:ln w="36720">
          <a:solidFill>
            <a:srgbClr val="ff3366"/>
          </a:solidFill>
          <a:round/>
          <a:tailEnd len="med" type="triangle" w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6</xdr:col>
      <xdr:colOff>200520</xdr:colOff>
      <xdr:row>19</xdr:row>
      <xdr:rowOff>139320</xdr:rowOff>
    </xdr:to>
    <xdr:pic>
      <xdr:nvPicPr>
        <xdr:cNvPr id="24" name="Graphics 2" descr=""/>
        <xdr:cNvPicPr/>
      </xdr:nvPicPr>
      <xdr:blipFill>
        <a:blip r:embed="rId1"/>
        <a:stretch/>
      </xdr:blipFill>
      <xdr:spPr>
        <a:xfrm>
          <a:off x="0" y="0"/>
          <a:ext cx="5077080" cy="3218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21</xdr:row>
      <xdr:rowOff>9000</xdr:rowOff>
    </xdr:from>
    <xdr:to>
      <xdr:col>4</xdr:col>
      <xdr:colOff>730080</xdr:colOff>
      <xdr:row>47</xdr:row>
      <xdr:rowOff>55080</xdr:rowOff>
    </xdr:to>
    <xdr:pic>
      <xdr:nvPicPr>
        <xdr:cNvPr id="25" name="Graphics 3" descr=""/>
        <xdr:cNvPicPr/>
      </xdr:nvPicPr>
      <xdr:blipFill>
        <a:blip r:embed="rId2"/>
        <a:stretch/>
      </xdr:blipFill>
      <xdr:spPr>
        <a:xfrm>
          <a:off x="812520" y="3413520"/>
          <a:ext cx="3168720" cy="4272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60" zoomScaleNormal="100" zoomScalePageLayoutView="160" workbookViewId="0">
      <selection pane="topLeft" activeCell="C6" activeCellId="0" sqref="C6"/>
    </sheetView>
  </sheetViews>
  <sheetFormatPr defaultRowHeight="12.1"/>
  <cols>
    <col collapsed="false" hidden="false" max="6" min="6" style="0" width="9.41326530612245"/>
    <col collapsed="false" hidden="false" max="11" min="10" style="0" width="3.84183673469388"/>
  </cols>
  <sheetData>
    <row r="1" customFormat="false" ht="12.8" hidden="false" customHeight="false" outlineLevel="0" collapsed="false">
      <c r="A1" s="1" t="s">
        <v>0</v>
      </c>
      <c r="B1" s="2"/>
      <c r="C1" s="2"/>
      <c r="D1" s="2"/>
      <c r="E1" s="3" t="s">
        <v>1</v>
      </c>
      <c r="F1" s="4" t="str">
        <f aca="true">TEXT(TODAY(),"YYYY-MM-DD")</f>
        <v>2015-12-27</v>
      </c>
      <c r="G1" s="4"/>
      <c r="H1" s="2"/>
      <c r="I1" s="2"/>
    </row>
    <row r="2" customFormat="false" ht="12.1" hidden="false" customHeight="false" outlineLevel="0" collapsed="false">
      <c r="A2" s="2"/>
      <c r="B2" s="2"/>
      <c r="C2" s="2"/>
      <c r="D2" s="2"/>
      <c r="E2" s="3" t="s">
        <v>2</v>
      </c>
      <c r="F2" s="2"/>
      <c r="G2" s="2"/>
      <c r="H2" s="5" t="s">
        <v>3</v>
      </c>
      <c r="I2" s="2"/>
    </row>
    <row r="3" customFormat="false" ht="12.1" hidden="false" customHeight="false" outlineLevel="0" collapsed="false">
      <c r="A3" s="3" t="s">
        <v>4</v>
      </c>
      <c r="B3" s="2" t="s">
        <v>5</v>
      </c>
      <c r="C3" s="2"/>
      <c r="D3" s="2"/>
      <c r="E3" s="1" t="s">
        <v>6</v>
      </c>
      <c r="F3" s="6"/>
      <c r="G3" s="2"/>
      <c r="H3" s="2"/>
      <c r="I3" s="2"/>
    </row>
    <row r="4" customFormat="false" ht="12.1" hidden="false" customHeight="false" outlineLevel="0" collapsed="false">
      <c r="A4" s="3" t="s">
        <v>7</v>
      </c>
      <c r="B4" s="6" t="s">
        <v>8</v>
      </c>
      <c r="C4" s="2"/>
      <c r="D4" s="2"/>
      <c r="E4" s="2"/>
      <c r="F4" s="2"/>
      <c r="G4" s="2"/>
      <c r="H4" s="2"/>
      <c r="I4" s="2"/>
    </row>
    <row r="5" customFormat="false" ht="12.1" hidden="false" customHeight="false" outlineLevel="0" collapsed="false">
      <c r="A5" s="7"/>
      <c r="B5" s="8"/>
      <c r="C5" s="8"/>
      <c r="D5" s="7"/>
      <c r="E5" s="7"/>
      <c r="F5" s="7"/>
      <c r="G5" s="7"/>
      <c r="H5" s="7"/>
      <c r="I5" s="7"/>
    </row>
    <row r="7" customFormat="false" ht="12.1" hidden="false" customHeight="false" outlineLevel="0" collapsed="false">
      <c r="A7" s="9" t="s">
        <v>9</v>
      </c>
    </row>
    <row r="11" customFormat="false" ht="12.1" hidden="false" customHeight="false" outlineLevel="0" collapsed="false">
      <c r="A11" s="9" t="s">
        <v>10</v>
      </c>
    </row>
    <row r="18" customFormat="false" ht="16.4" hidden="false" customHeight="false" outlineLevel="0" collapsed="false">
      <c r="B18" s="0" t="s">
        <v>11</v>
      </c>
      <c r="E18" s="10" t="n">
        <v>7</v>
      </c>
      <c r="F18" s="0" t="s">
        <v>12</v>
      </c>
      <c r="G18" s="11" t="n">
        <f aca="false">E18/1.1023</f>
        <v>6.35035834164928</v>
      </c>
      <c r="H18" s="2" t="s">
        <v>13</v>
      </c>
    </row>
    <row r="20" customFormat="false" ht="12.1" hidden="false" customHeight="false" outlineLevel="0" collapsed="false">
      <c r="B20" s="12" t="s">
        <v>14</v>
      </c>
    </row>
    <row r="21" customFormat="false" ht="12.1" hidden="false" customHeight="false" outlineLevel="0" collapsed="false">
      <c r="B21" s="0" t="s">
        <v>15</v>
      </c>
      <c r="E21" s="13" t="n">
        <v>1.7</v>
      </c>
      <c r="F21" s="0" t="s">
        <v>16</v>
      </c>
      <c r="K21" s="0" t="s">
        <v>17</v>
      </c>
    </row>
    <row r="22" customFormat="false" ht="12.8" hidden="false" customHeight="false" outlineLevel="0" collapsed="false">
      <c r="B22" s="0" t="s">
        <v>18</v>
      </c>
      <c r="C22" s="0" t="s">
        <v>19</v>
      </c>
      <c r="E22" s="14" t="n">
        <v>2000</v>
      </c>
      <c r="F22" s="0" t="s">
        <v>20</v>
      </c>
      <c r="G22" s="0" t="n">
        <f aca="false">E22*1000</f>
        <v>2000000</v>
      </c>
      <c r="H22" s="0" t="s">
        <v>21</v>
      </c>
      <c r="K22" s="0" t="s">
        <v>22</v>
      </c>
    </row>
    <row r="23" customFormat="false" ht="12.1" hidden="false" customHeight="false" outlineLevel="0" collapsed="false">
      <c r="B23" s="0" t="s">
        <v>23</v>
      </c>
      <c r="C23" s="0" t="s">
        <v>24</v>
      </c>
      <c r="E23" s="10" t="n">
        <v>800</v>
      </c>
      <c r="F23" s="0" t="s">
        <v>20</v>
      </c>
      <c r="G23" s="0" t="n">
        <f aca="false">E23*1000</f>
        <v>800000</v>
      </c>
      <c r="H23" s="0" t="s">
        <v>21</v>
      </c>
      <c r="K23" s="0" t="s">
        <v>25</v>
      </c>
    </row>
    <row r="24" customFormat="false" ht="12.1" hidden="false" customHeight="false" outlineLevel="0" collapsed="false">
      <c r="B24" s="0" t="s">
        <v>26</v>
      </c>
      <c r="C24" s="0" t="s">
        <v>27</v>
      </c>
      <c r="E24" s="10" t="n">
        <v>250</v>
      </c>
      <c r="F24" s="0" t="s">
        <v>20</v>
      </c>
      <c r="G24" s="0" t="n">
        <f aca="false">E24*1000</f>
        <v>250000</v>
      </c>
      <c r="H24" s="0" t="s">
        <v>21</v>
      </c>
      <c r="K24" s="0" t="s">
        <v>28</v>
      </c>
    </row>
    <row r="26" customFormat="false" ht="12.1" hidden="false" customHeight="false" outlineLevel="0" collapsed="false">
      <c r="B26" s="0" t="s">
        <v>29</v>
      </c>
      <c r="G26" s="10" t="n">
        <v>800</v>
      </c>
      <c r="H26" s="0" t="s">
        <v>30</v>
      </c>
    </row>
    <row r="27" customFormat="false" ht="12.1" hidden="false" customHeight="false" outlineLevel="0" collapsed="false">
      <c r="C27" s="0" t="s">
        <v>31</v>
      </c>
      <c r="G27" s="15" t="n">
        <v>0.75</v>
      </c>
      <c r="K27" s="0" t="s">
        <v>32</v>
      </c>
    </row>
    <row r="28" customFormat="false" ht="12.1" hidden="false" customHeight="false" outlineLevel="0" collapsed="false">
      <c r="C28" s="0" t="s">
        <v>33</v>
      </c>
      <c r="G28" s="14" t="n">
        <v>12</v>
      </c>
      <c r="H28" s="0" t="s">
        <v>34</v>
      </c>
      <c r="K28" s="0" t="s">
        <v>35</v>
      </c>
    </row>
    <row r="29" customFormat="false" ht="12.1" hidden="false" customHeight="false" outlineLevel="0" collapsed="false">
      <c r="C29" s="0" t="s">
        <v>36</v>
      </c>
      <c r="G29" s="14" t="n">
        <f aca="false">G26*G27*G28</f>
        <v>7200</v>
      </c>
      <c r="H29" s="0" t="s">
        <v>37</v>
      </c>
      <c r="K29" s="0" t="s">
        <v>38</v>
      </c>
    </row>
    <row r="31" customFormat="false" ht="12.1" hidden="false" customHeight="false" outlineLevel="0" collapsed="false">
      <c r="A31" s="9" t="s">
        <v>39</v>
      </c>
    </row>
    <row r="32" customFormat="false" ht="12.1" hidden="false" customHeight="false" outlineLevel="0" collapsed="false">
      <c r="A32" s="9"/>
    </row>
    <row r="33" customFormat="false" ht="12.1" hidden="false" customHeight="false" outlineLevel="0" collapsed="false">
      <c r="B33" s="0" t="s">
        <v>40</v>
      </c>
    </row>
    <row r="36" customFormat="false" ht="12.1" hidden="false" customHeight="false" outlineLevel="0" collapsed="false">
      <c r="G36" s="0" t="s">
        <v>41</v>
      </c>
    </row>
    <row r="39" customFormat="false" ht="14.15" hidden="false" customHeight="false" outlineLevel="0" collapsed="false">
      <c r="B39" s="16" t="s">
        <v>42</v>
      </c>
      <c r="C39" s="0" t="n">
        <f aca="false">10*E18*(G24^-0.5-G23^-0.5)</f>
        <v>0.0617376207875074</v>
      </c>
      <c r="D39" s="0" t="s">
        <v>43</v>
      </c>
    </row>
    <row r="41" customFormat="false" ht="12.1" hidden="false" customHeight="false" outlineLevel="0" collapsed="false">
      <c r="B41" s="0" t="s">
        <v>44</v>
      </c>
      <c r="E41" s="17" t="n">
        <f aca="false">G26*C39</f>
        <v>49.3900966300059</v>
      </c>
      <c r="F41" s="0" t="s">
        <v>45</v>
      </c>
      <c r="K41" s="0" t="s">
        <v>46</v>
      </c>
    </row>
    <row r="42" customFormat="false" ht="12.1" hidden="false" customHeight="false" outlineLevel="0" collapsed="false">
      <c r="B42" s="0" t="s">
        <v>47</v>
      </c>
      <c r="E42" s="15" t="n">
        <v>1</v>
      </c>
      <c r="K42" s="0" t="s">
        <v>48</v>
      </c>
    </row>
    <row r="43" customFormat="false" ht="12.1" hidden="false" customHeight="false" outlineLevel="0" collapsed="false">
      <c r="B43" s="0" t="s">
        <v>49</v>
      </c>
      <c r="E43" s="17" t="n">
        <f aca="false">E41*(1+E42)</f>
        <v>98.7801932600118</v>
      </c>
      <c r="F43" s="0" t="s">
        <v>45</v>
      </c>
      <c r="K43" s="0" t="s">
        <v>50</v>
      </c>
    </row>
    <row r="44" customFormat="false" ht="12.1" hidden="false" customHeight="false" outlineLevel="0" collapsed="false">
      <c r="K44" s="0" t="s">
        <v>51</v>
      </c>
    </row>
    <row r="45" customFormat="false" ht="12.1" hidden="false" customHeight="false" outlineLevel="0" collapsed="false">
      <c r="K45" s="0" t="s">
        <v>52</v>
      </c>
    </row>
    <row r="46" customFormat="false" ht="12.1" hidden="false" customHeight="false" outlineLevel="0" collapsed="false">
      <c r="A46" s="1" t="s">
        <v>53</v>
      </c>
    </row>
    <row r="48" customFormat="false" ht="12.1" hidden="false" customHeight="false" outlineLevel="0" collapsed="false">
      <c r="B48" s="0" t="s">
        <v>54</v>
      </c>
    </row>
    <row r="49" customFormat="false" ht="12.1" hidden="false" customHeight="false" outlineLevel="0" collapsed="false">
      <c r="B49" s="0" t="s">
        <v>55</v>
      </c>
      <c r="E49" s="18" t="n">
        <v>1.6</v>
      </c>
      <c r="F49" s="0" t="s">
        <v>56</v>
      </c>
    </row>
    <row r="50" customFormat="false" ht="12.1" hidden="false" customHeight="false" outlineLevel="0" collapsed="false">
      <c r="B50" s="0" t="s">
        <v>57</v>
      </c>
    </row>
    <row r="51" customFormat="false" ht="12.1" hidden="false" customHeight="false" outlineLevel="0" collapsed="false">
      <c r="B51" s="0" t="s">
        <v>58</v>
      </c>
    </row>
    <row r="53" customFormat="false" ht="12.1" hidden="false" customHeight="false" outlineLevel="0" collapsed="false">
      <c r="B53" s="0" t="s">
        <v>29</v>
      </c>
      <c r="G53" s="19" t="n">
        <f aca="false">G26/E21</f>
        <v>470.588235294118</v>
      </c>
      <c r="H53" s="0" t="s">
        <v>59</v>
      </c>
    </row>
    <row r="54" customFormat="false" ht="12.1" hidden="false" customHeight="false" outlineLevel="0" collapsed="false">
      <c r="B54" s="0" t="s">
        <v>60</v>
      </c>
      <c r="G54" s="19" t="n">
        <f aca="false">G53*E49</f>
        <v>752.941176470588</v>
      </c>
      <c r="H54" s="0" t="s">
        <v>61</v>
      </c>
    </row>
    <row r="55" customFormat="false" ht="12.1" hidden="false" customHeight="false" outlineLevel="0" collapsed="false">
      <c r="G55" s="19"/>
    </row>
    <row r="56" customFormat="false" ht="12.1" hidden="false" customHeight="false" outlineLevel="0" collapsed="false">
      <c r="A56" s="1" t="s">
        <v>62</v>
      </c>
      <c r="G56" s="19"/>
    </row>
    <row r="61" customFormat="false" ht="12.1" hidden="false" customHeight="false" outlineLevel="0" collapsed="false">
      <c r="B61" s="20" t="s">
        <v>63</v>
      </c>
      <c r="E61" s="19" t="n">
        <f aca="false">G54</f>
        <v>752.941176470588</v>
      </c>
      <c r="F61" s="0" t="s">
        <v>61</v>
      </c>
    </row>
    <row r="62" customFormat="false" ht="12.1" hidden="false" customHeight="false" outlineLevel="0" collapsed="false">
      <c r="B62" s="20" t="s">
        <v>64</v>
      </c>
      <c r="E62" s="17" t="n">
        <f aca="false">E43</f>
        <v>98.7801932600118</v>
      </c>
      <c r="F62" s="0" t="s">
        <v>45</v>
      </c>
      <c r="G62" s="17" t="n">
        <f aca="false">CONVERT(E62,F62,H62)</f>
        <v>132.466412325928</v>
      </c>
      <c r="H62" s="0" t="s">
        <v>65</v>
      </c>
    </row>
    <row r="63" customFormat="false" ht="12.1" hidden="false" customHeight="false" outlineLevel="0" collapsed="false">
      <c r="B63" s="20" t="s">
        <v>66</v>
      </c>
      <c r="E63" s="0" t="n">
        <f aca="false">E24</f>
        <v>250</v>
      </c>
      <c r="F63" s="0" t="s">
        <v>20</v>
      </c>
      <c r="G63" s="17" t="n">
        <f aca="false">E63/25.4</f>
        <v>9.84251968503937</v>
      </c>
      <c r="H63" s="0" t="s">
        <v>67</v>
      </c>
    </row>
    <row r="64" customFormat="false" ht="12.1" hidden="false" customHeight="false" outlineLevel="0" collapsed="false">
      <c r="B64" s="20" t="s">
        <v>68</v>
      </c>
      <c r="E64" s="0" t="n">
        <f aca="false">E22</f>
        <v>2000</v>
      </c>
      <c r="F64" s="0" t="str">
        <f aca="false">F22</f>
        <v>mm</v>
      </c>
      <c r="G64" s="17"/>
    </row>
    <row r="66" customFormat="false" ht="12.1" hidden="false" customHeight="false" outlineLevel="0" collapsed="false">
      <c r="A66" s="9" t="s">
        <v>69</v>
      </c>
    </row>
    <row r="67" customFormat="false" ht="12.1" hidden="false" customHeight="false" outlineLevel="0" collapsed="false">
      <c r="B67" s="0" t="s">
        <v>70</v>
      </c>
    </row>
    <row r="68" customFormat="false" ht="12.1" hidden="false" customHeight="false" outlineLevel="0" collapsed="false">
      <c r="C68" s="10" t="s">
        <v>71</v>
      </c>
    </row>
    <row r="70" customFormat="false" ht="12.1" hidden="false" customHeight="false" outlineLevel="0" collapsed="false">
      <c r="B70" s="0" t="s">
        <v>72</v>
      </c>
    </row>
    <row r="71" customFormat="false" ht="12.1" hidden="false" customHeight="false" outlineLevel="0" collapsed="false">
      <c r="C71" s="0" t="s">
        <v>73</v>
      </c>
      <c r="E71" s="10" t="n">
        <v>150</v>
      </c>
      <c r="F71" s="0" t="s">
        <v>20</v>
      </c>
      <c r="H71" s="21" t="str">
        <f aca="false">IF(E71&gt;E63,"Mismatch with P80 in des crit","")</f>
        <v/>
      </c>
    </row>
    <row r="73" customFormat="false" ht="12.1" hidden="false" customHeight="false" outlineLevel="0" collapsed="false">
      <c r="B73" s="0" t="s">
        <v>74</v>
      </c>
      <c r="E73" s="10" t="n">
        <v>320</v>
      </c>
      <c r="F73" s="0" t="s">
        <v>61</v>
      </c>
      <c r="H73" s="21" t="str">
        <f aca="false">IF(E73&lt;E61,"Mismatch with t/h in des crit","")</f>
        <v>Mismatch with t/h in des crit</v>
      </c>
      <c r="K73" s="0" t="s">
        <v>75</v>
      </c>
    </row>
    <row r="75" customFormat="false" ht="12.1" hidden="false" customHeight="false" outlineLevel="0" collapsed="false">
      <c r="B75" s="0" t="s">
        <v>76</v>
      </c>
      <c r="C75" s="0" t="s">
        <v>77</v>
      </c>
      <c r="E75" s="10" t="n">
        <v>200</v>
      </c>
      <c r="F75" s="0" t="s">
        <v>20</v>
      </c>
      <c r="G75" s="0" t="n">
        <f aca="false">E75/25.4</f>
        <v>7.8740157480315</v>
      </c>
      <c r="H75" s="0" t="s">
        <v>67</v>
      </c>
    </row>
  </sheetData>
  <mergeCells count="1">
    <mergeCell ref="F1:G1"/>
  </mergeCells>
  <printOptions headings="true" gridLines="false" gridLinesSet="true" horizontalCentered="false" verticalCentered="false"/>
  <pageMargins left="0.747916666666667" right="0.747916666666667" top="0.985416666666667" bottom="0.985416666666667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&amp;L&amp;"Arial,Regular"&amp;D&amp;C&amp;"Arial,Regular"&amp;A&amp;R&amp;"Arial,Regular"Page &amp;P of &amp;N</oddHeader>
    <oddFooter>&amp;L&amp;"Arial,Regular"&amp;F</oddFooter>
  </headerFooter>
  <rowBreaks count="1" manualBreakCount="1">
    <brk id="45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I29:I36"/>
  <sheetViews>
    <sheetView windowProtection="false" showFormulas="false" showGridLines="true" showRowColHeaders="true" showZeros="true" rightToLeft="false" tabSelected="false" showOutlineSymbols="true" defaultGridColor="true" view="pageBreakPreview" topLeftCell="A13" colorId="64" zoomScale="160" zoomScaleNormal="100" zoomScalePageLayoutView="160" workbookViewId="0">
      <selection pane="topLeft" activeCell="I41" activeCellId="0" sqref="I41"/>
    </sheetView>
  </sheetViews>
  <sheetFormatPr defaultRowHeight="12.8"/>
  <cols>
    <col collapsed="false" hidden="false" max="1025" min="1" style="0" width="11.5204081632653"/>
  </cols>
  <sheetData>
    <row r="29" customFormat="false" ht="12.8" hidden="false" customHeight="false" outlineLevel="0" collapsed="false">
      <c r="I29" s="1" t="s">
        <v>78</v>
      </c>
    </row>
    <row r="30" customFormat="false" ht="12.8" hidden="false" customHeight="false" outlineLevel="0" collapsed="false">
      <c r="I30" s="0" t="s">
        <v>79</v>
      </c>
    </row>
    <row r="31" customFormat="false" ht="12.8" hidden="false" customHeight="false" outlineLevel="0" collapsed="false">
      <c r="I31" s="0" t="s">
        <v>80</v>
      </c>
    </row>
    <row r="32" customFormat="false" ht="12.8" hidden="false" customHeight="false" outlineLevel="0" collapsed="false">
      <c r="I32" s="0" t="s">
        <v>81</v>
      </c>
    </row>
    <row r="34" customFormat="false" ht="12.8" hidden="false" customHeight="false" outlineLevel="0" collapsed="false">
      <c r="I34" s="0" t="s">
        <v>82</v>
      </c>
    </row>
    <row r="35" customFormat="false" ht="12.8" hidden="false" customHeight="false" outlineLevel="0" collapsed="false">
      <c r="I35" s="0" t="s">
        <v>83</v>
      </c>
    </row>
    <row r="36" customFormat="false" ht="12.8" hidden="false" customHeight="false" outlineLevel="0" collapsed="false">
      <c r="I36" s="0" t="s">
        <v>84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&amp;L&amp;"Arial,Regular"&amp;D&amp;C&amp;"Arial,Regular"&amp;A&amp;R&amp;"Arial,Regular"Page &amp;P of &amp;N</oddHeader>
    <oddFooter>&amp;L&amp;"Arial,Regular"&amp;F</oddFooter>
  </headerFooter>
  <colBreaks count="1" manualBreakCount="1">
    <brk id="6" man="true" max="65535" min="0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42"/>
  <sheetViews>
    <sheetView windowProtection="false" showFormulas="false" showGridLines="true" showRowColHeaders="true" showZeros="true" rightToLeft="false" tabSelected="false" showOutlineSymbols="true" defaultGridColor="true" view="pageBreakPreview" topLeftCell="A22" colorId="64" zoomScale="160" zoomScaleNormal="100" zoomScalePageLayoutView="160" workbookViewId="0">
      <selection pane="topLeft" activeCell="M6" activeCellId="0" sqref="M6"/>
    </sheetView>
  </sheetViews>
  <sheetFormatPr defaultRowHeight="12.8"/>
  <cols>
    <col collapsed="false" hidden="false" max="1025" min="1" style="0" width="7.97448979591837"/>
  </cols>
  <sheetData>
    <row r="2" customFormat="false" ht="12.1" hidden="false" customHeight="false" outlineLevel="0" collapsed="false">
      <c r="A2" s="1" t="s">
        <v>85</v>
      </c>
    </row>
    <row r="6" customFormat="false" ht="12.1" hidden="false" customHeight="false" outlineLevel="0" collapsed="false">
      <c r="M6" s="1" t="s">
        <v>78</v>
      </c>
    </row>
    <row r="7" customFormat="false" ht="12.1" hidden="false" customHeight="false" outlineLevel="0" collapsed="false">
      <c r="M7" s="0" t="s">
        <v>79</v>
      </c>
    </row>
    <row r="8" customFormat="false" ht="12.1" hidden="false" customHeight="false" outlineLevel="0" collapsed="false">
      <c r="M8" s="0" t="s">
        <v>80</v>
      </c>
    </row>
    <row r="9" customFormat="false" ht="12.1" hidden="false" customHeight="false" outlineLevel="0" collapsed="false">
      <c r="M9" s="0" t="s">
        <v>81</v>
      </c>
    </row>
    <row r="11" customFormat="false" ht="12.1" hidden="false" customHeight="false" outlineLevel="0" collapsed="false">
      <c r="M11" s="0" t="s">
        <v>82</v>
      </c>
    </row>
    <row r="12" customFormat="false" ht="12.1" hidden="false" customHeight="false" outlineLevel="0" collapsed="false">
      <c r="M12" s="0" t="s">
        <v>83</v>
      </c>
    </row>
    <row r="13" customFormat="false" ht="12.1" hidden="false" customHeight="false" outlineLevel="0" collapsed="false">
      <c r="M13" s="0" t="s">
        <v>84</v>
      </c>
    </row>
    <row r="42" customFormat="false" ht="12.8" hidden="false" customHeight="false" outlineLevel="0" collapsed="false">
      <c r="B42" s="0" t="s">
        <v>86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&amp;L&amp;"Arial,Regular"&amp;D&amp;C&amp;"Arial,Regular"&amp;A&amp;R&amp;"Arial,Regular"Page &amp;P of &amp;N</oddHeader>
    <oddFooter>&amp;L&amp;"Arial,Regular"&amp;F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60" zoomScaleNormal="100" zoomScalePageLayoutView="160" workbookViewId="0">
      <selection pane="topLeft" activeCell="G8" activeCellId="0" sqref="G8"/>
    </sheetView>
  </sheetViews>
  <sheetFormatPr defaultRowHeight="12.8"/>
  <cols>
    <col collapsed="false" hidden="false" max="1025" min="1" style="0" width="11.5204081632653"/>
  </cols>
  <sheetData>
    <row r="1" customFormat="false" ht="12.1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&amp;L&amp;"Arial,Regular"&amp;D&amp;C&amp;"Arial,Regular"&amp;A&amp;R&amp;"Arial,Regular"Page &amp;P of &amp;N</oddHeader>
    <oddFooter>&amp;L&amp;"Arial,Regular"&amp;F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278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2013-01-05T11:35:54Z</dcterms:created>
  <dc:language>en-CA</dc:language>
  <dcterms:modified xsi:type="dcterms:W3CDTF">2015-12-27T20:17:02Z</dcterms:modified>
  <cp:revision>20</cp:revision>
</cp:coreProperties>
</file>